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c5c04672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40b37c555eb4293"/>
    <x:sheet xmlns:r="http://schemas.openxmlformats.org/officeDocument/2006/relationships" name="Scope Matrix" sheetId="2" r:id="R29345eff17504975"/>
    <x:sheet xmlns:r="http://schemas.openxmlformats.org/officeDocument/2006/relationships" name="Turnover" sheetId="3" r:id="R4279168edac14f9d"/>
    <x:sheet xmlns:r="http://schemas.openxmlformats.org/officeDocument/2006/relationships" name="Pricing" sheetId="4" r:id="R9940ef039b6a4a42"/>
    <x:sheet xmlns:r="http://schemas.openxmlformats.org/officeDocument/2006/relationships" name="Takeoff" sheetId="5" r:id="R97aaf94044154e63"/>
    <x:sheet xmlns:r="http://schemas.openxmlformats.org/officeDocument/2006/relationships" name="Revisions" sheetId="6" r:id="R1058ad0397c44ae8"/>
    <x:sheet xmlns:r="http://schemas.openxmlformats.org/officeDocument/2006/relationships" name="Supplier Review" sheetId="7" r:id="Rcf76be12bd034626"/>
    <x:sheet xmlns:r="http://schemas.openxmlformats.org/officeDocument/2006/relationships" name="Supplier Inputs" sheetId="8" r:id="R33ededf5ad504fd5"/>
    <x:sheet xmlns:r="http://schemas.openxmlformats.org/officeDocument/2006/relationships" name="Openings" sheetId="9" r:id="Rc21436f647be42de"/>
    <x:sheet xmlns:r="http://schemas.openxmlformats.org/officeDocument/2006/relationships" name="Clarifications" sheetId="10" r:id="R014d072c87424a2d"/>
    <x:sheet xmlns:r="http://schemas.openxmlformats.org/officeDocument/2006/relationships" name="Basis" sheetId="11" r:id="R6a240fcd517c42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#,##0.00"/>
    <x:numFmt numFmtId="202" formatCode="#,##0"/>
    <x:numFmt numFmtId="203" formatCode="$#,##0.00"/>
    <x:numFmt numFmtId="204" formatCode="0.000"/>
    <x:numFmt numFmtId="205" formatCode="$#,##0.0000"/>
  </x:numFmts>
  <x:fonts count="11">
    <x:font>
      <x:sz val="11"/>
      <x:name val="Carlito"/>
    </x:font>
    <x:font>
      <x:sz val="10"/>
      <x:color rgb="FF253341"/>
      <x:name val="Arial"/>
    </x:font>
    <x:font>
      <x:b/>
      <x:sz val="16"/>
      <x:color rgb="FF253341"/>
      <x:name val="Arial"/>
    </x:font>
    <x:font>
      <x:b/>
      <x:sz val="10"/>
      <x:color rgb="FFFFFFFF"/>
      <x:name val="Arial"/>
    </x:font>
    <x:font>
      <x:b/>
      <x:sz val="22"/>
      <x:color rgb="FFFFFFFF"/>
      <x:name val="Arial"/>
    </x:font>
    <x:font>
      <x:sz val="11"/>
      <x:color rgb="FFCAD5DF"/>
      <x:name val="Arial"/>
    </x:font>
    <x:font>
      <x:b/>
      <x:sz val="10"/>
      <x:color rgb="FF253341"/>
      <x:name val="Arial"/>
    </x:font>
    <x:font>
      <x:b/>
      <x:sz val="25"/>
      <x:color rgb="FF253341"/>
      <x:name val="Arial"/>
    </x:font>
    <x:font>
      <x:b/>
      <x:sz val="10"/>
      <x:color rgb="FFBD242B"/>
      <x:name val="Arial"/>
    </x:font>
    <x:font>
      <x:b/>
      <x:sz val="11"/>
      <x:color rgb="FFFFFFFF"/>
      <x:name val="Arial"/>
    </x:font>
    <x:font>
      <x:b/>
      <x:sz val="1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341"/>
      </x:patternFill>
    </x:fill>
    <x:fill>
      <x:patternFill patternType="solid">
        <x:fgColor rgb="FFFFF3D7"/>
      </x:patternFill>
    </x:fill>
    <x:fill>
      <x:patternFill patternType="solid">
        <x:fgColor rgb="FFEFF3F6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BD242B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ont>
        <x:color rgb="FF8B3520"/>
      </x:font>
      <x:fill>
        <x:patternFill patternType="solid">
          <x:bgColor rgb="FFFDE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a50a1e4704065" /><Relationship Type="http://schemas.openxmlformats.org/officeDocument/2006/relationships/theme" Target="/xl/theme/theme1.xml" Id="R2d726c50c0314a43" /><Relationship Type="http://schemas.openxmlformats.org/officeDocument/2006/relationships/sharedStrings" Target="/xl/sharedStrings.xml" Id="Rf2aead0d968b4415" /><Relationship Type="http://schemas.openxmlformats.org/officeDocument/2006/relationships/worksheet" Target="/xl/worksheets/sheet1.xml" Id="Rf40b37c555eb4293" /><Relationship Type="http://schemas.openxmlformats.org/officeDocument/2006/relationships/worksheet" Target="/xl/worksheets/sheet2.xml" Id="R29345eff17504975" /><Relationship Type="http://schemas.openxmlformats.org/officeDocument/2006/relationships/worksheet" Target="/xl/worksheets/sheet3.xml" Id="R4279168edac14f9d" /><Relationship Type="http://schemas.openxmlformats.org/officeDocument/2006/relationships/worksheet" Target="/xl/worksheets/sheet4.xml" Id="R9940ef039b6a4a42" /><Relationship Type="http://schemas.openxmlformats.org/officeDocument/2006/relationships/worksheet" Target="/xl/worksheets/sheet5.xml" Id="R97aaf94044154e63" /><Relationship Type="http://schemas.openxmlformats.org/officeDocument/2006/relationships/worksheet" Target="/xl/worksheets/sheet6.xml" Id="R1058ad0397c44ae8" /><Relationship Type="http://schemas.openxmlformats.org/officeDocument/2006/relationships/worksheet" Target="/xl/worksheets/sheet7.xml" Id="Rcf76be12bd034626" /><Relationship Type="http://schemas.openxmlformats.org/officeDocument/2006/relationships/worksheet" Target="/xl/worksheets/sheet8.xml" Id="R33ededf5ad504fd5" /><Relationship Type="http://schemas.openxmlformats.org/officeDocument/2006/relationships/worksheet" Target="/xl/worksheets/sheet9.xml" Id="Rc21436f647be42de" /><Relationship Type="http://schemas.openxmlformats.org/officeDocument/2006/relationships/worksheet" Target="/xl/worksheets/sheet10.xml" Id="R014d072c87424a2d" /><Relationship Type="http://schemas.openxmlformats.org/officeDocument/2006/relationships/worksheet" Target="/xl/worksheets/sheet11.xml" Id="R6a240fcd517c42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5d26fe09ded4cd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Cost by work package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MATERIAL USD</c:v>
          </c:tx>
          <c:spPr>
            <a:solidFill xmlns:a="http://schemas.openxmlformats.org/drawingml/2006/main">
              <a:srgbClr val="BD242B"/>
            </a:solidFill>
          </c:spPr>
          <c:cat>
            <c:strRef>
              <c:f>'Dashboard'!$A$13:$A$19</c:f>
              <c:strCache>
                <c:ptCount val="0"/>
              </c:strCache>
            </c:strRef>
          </c:cat>
          <c:val>
            <c:numRef>
              <c:f>'Dashboard'!$D$13:$D$19</c:f>
              <c:numCache>
                <c:formatCode>$#,##0.00</c:formatCode>
                <c:ptCount val="0"/>
              </c:numCache>
            </c:numRef>
          </c:val>
        </c:ser>
        <c:ser>
          <c:idx val="1"/>
          <c:order val="1"/>
          <c:tx>
            <c:v>LABOR USD</c:v>
          </c:tx>
          <c:spPr>
            <a:solidFill xmlns:a="http://schemas.openxmlformats.org/drawingml/2006/main">
              <a:srgbClr val="526D87"/>
            </a:solidFill>
          </c:spPr>
          <c:cat>
            <c:strRef>
              <c:f>'Dashboard'!$A$13:$A$19</c:f>
              <c:strCache>
                <c:ptCount val="0"/>
              </c:strCache>
            </c:strRef>
          </c:cat>
          <c:val>
            <c:numRef>
              <c:f>'Dashboard'!$F$13:$F$19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11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d26fe09ded4cd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5" name="ScopeMatrixRegister" displayName="ScopeMatrixRegister" ref="A6:I45" headerRowCount="1" totalsRowCount="0" totalsRowShown="0">
  <x:tableColumns count="9">
    <x:tableColumn id="1" name="ID"/>
    <x:tableColumn id="2" name="Work package"/>
    <x:tableColumn id="3" name="Assembly"/>
    <x:tableColumn id="4" name="Source"/>
    <x:tableColumn id="5" name="Included scope"/>
    <x:tableColumn id="6" name="Boundary"/>
    <x:tableColumn id="7" name="Supplier coverage"/>
    <x:tableColumn id="8" name="RFI"/>
    <x:tableColumn id="9" name="Release g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cingRegister" displayName="PricingRegister" ref="A6:K45" headerRowCount="1" totalsRowCount="0" totalsRowShown="0">
  <x:tableColumns count="11">
    <x:tableColumn id="1" name="ID"/>
    <x:tableColumn id="2" name="Assembly"/>
    <x:tableColumn id="3" name="Unit"/>
    <x:tableColumn id="4" name="Buy quantity"/>
    <x:tableColumn id="5" name="USD / unit"/>
    <x:tableColumn id="6" name="Net quantity"/>
    <x:tableColumn id="7" name="Hours / unit"/>
    <x:tableColumn id="8" name="Material USD"/>
    <x:tableColumn id="9" name="Labor USD"/>
    <x:tableColumn id="10" name="Direct USD"/>
    <x:tableColumn id="11" name="Treatm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1" name="TakeoffRegister" displayName="TakeoffRegister" ref="A6:M45" headerRowCount="1" totalsRowCount="0" totalsRowShown="0">
  <x:tableColumns count="13">
    <x:tableColumn id="1" name="ID"/>
    <x:tableColumn id="2" name="Group"/>
    <x:tableColumn id="3" name="Assembly / material"/>
    <x:tableColumn id="4" name="Unit"/>
    <x:tableColumn id="5" name="Factor A"/>
    <x:tableColumn id="6" name="Factor B"/>
    <x:tableColumn id="7" name="Deduction"/>
    <x:tableColumn id="8" name="Allowance"/>
    <x:tableColumn id="9" name="Stock step"/>
    <x:tableColumn id="10" name="Net quantity"/>
    <x:tableColumn id="11" name="Buy quantity"/>
    <x:tableColumn id="12" name="Drawing reference"/>
    <x:tableColumn id="13" name="Measurement basi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RevisionsRegister" displayName="RevisionsRegister" ref="A6:K11" headerRowCount="1" totalsRowCount="0" totalsRowShown="0">
  <x:tableColumns count="11">
    <x:tableColumn id="1" name="Change / assembly"/>
    <x:tableColumn id="2" name="Measurement change"/>
    <x:tableColumn id="3" name="Old net"/>
    <x:tableColumn id="4" name="New net"/>
    <x:tableColumn id="5" name="Allowance"/>
    <x:tableColumn id="6" name="Stock step"/>
    <x:tableColumn id="7" name="Rate USD"/>
    <x:tableColumn id="8" name="Old buy"/>
    <x:tableColumn id="9" name="New buy"/>
    <x:tableColumn id="10" name="Material delta"/>
    <x:tableColumn id="11" name="Labor delta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6" name="SupplierInputsRegister" displayName="SupplierInputsRegister" ref="A6:J9" headerRowCount="1" totalsRowCount="0" totalsRowShown="0">
  <x:tableColumns count="10">
    <x:tableColumn id="1" name="Reference"/>
    <x:tableColumn id="2" name="Supplier"/>
    <x:tableColumn id="3" name="Quoted panels"/>
    <x:tableColumn id="4" name="USD / panel"/>
    <x:tableColumn id="5" name="Delivery USD"/>
    <x:tableColumn id="6" name="Product accepted?"/>
    <x:tableColumn id="7" name="Rate at req qty?"/>
    <x:tableColumn id="8" name="One-drop ready?"/>
    <x:tableColumn id="9" name="Price validity"/>
    <x:tableColumn id="10" name="Commercial condition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OpeningsRegister" displayName="OpeningsRegister" ref="A6:F12" headerRowCount="1" totalsRowCount="0" totalsRowShown="0">
  <x:tableColumns count="6">
    <x:tableColumn id="1" name="Level"/>
    <x:tableColumn id="2" name="Opening family"/>
    <x:tableColumn id="3" name="Count"/>
    <x:tableColumn id="4" name="Width FT"/>
    <x:tableColumn id="5" name="Height FT"/>
    <x:tableColumn id="6" name="Area SF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4" name="ClarificationsRegister" displayName="ClarificationsRegister" ref="A6:H18" headerRowCount="1" totalsRowCount="0" totalsRowShown="0">
  <x:tableColumns count="8">
    <x:tableColumn id="1" name="ID"/>
    <x:tableColumn id="2" name="Issue"/>
    <x:tableColumn id="3" name="Reference"/>
    <x:tableColumn id="4" name="Observed basis"/>
    <x:tableColumn id="5" name="Reviewer"/>
    <x:tableColumn id="6" name="Required action"/>
    <x:tableColumn id="7" name="Status"/>
    <x:tableColumn id="8" name="Bid treat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72b3e765f9f4c1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f58a547231440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887cf7e020e247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2b39a280df52424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d32502feb8c4ef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ec45efa5c4974f7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61ba497b54654fd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dd0e4f437a724e8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7" customHeight="1">
      <x:c r="A2" s="26" t="str">
        <x:v>REDLINEPRECON / COMMERCIAL FRAMING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27" t="str">
        <x:v>CP-01  /  R2 + ADD-01  /  COST • QUANTITIES • PROCUREMENT</x:v>
      </x:c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</x:row>
    <x:row r="4" ht="27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8" t="str">
        <x:v>REVIEW AMOUNT / BEFORE TAX</x:v>
      </x:c>
      <x:c r="B6" s="28"/>
      <x:c r="C6" s="28"/>
      <x:c r="D6" s="28"/>
      <x:c r="E6" s="28" t="str">
        <x:v>MATERIAL ALLOWANCE</x:v>
      </x:c>
      <x:c r="F6" s="28"/>
      <x:c r="G6" s="28"/>
      <x:c r="H6" s="28"/>
      <x:c r="I6" s="28" t="str">
        <x:v>LABOR ALLOWANCE</x:v>
      </x:c>
      <x:c r="J6" s="28"/>
      <x:c r="K6" s="28"/>
      <x:c r="L6" s="28"/>
      <x:c r="M6" s="28" t="str">
        <x:v>ADD-01 / DIRECT CHANGE</x:v>
      </x:c>
      <x:c r="N6" s="28"/>
      <x:c r="O6" s="28"/>
      <x:c r="P6" s="28"/>
    </x:row>
    <x:row r="7" ht="27" customHeight="1">
      <x:c r="A7" s="30" t="n">
        <x:f>'Pricing'!J55</x:f>
        <x:v>461115.12999999995</x:v>
      </x:c>
      <x:c r="B7" s="29"/>
      <x:c r="C7" s="29"/>
      <x:c r="D7" s="29"/>
      <x:c r="E7" s="30" t="n">
        <x:f>'Pricing'!H47</x:f>
        <x:v>221818.91999999998</x:v>
      </x:c>
      <x:c r="F7" s="29"/>
      <x:c r="G7" s="29"/>
      <x:c r="H7" s="29"/>
      <x:c r="I7" s="30" t="n">
        <x:f>'Pricing'!I47</x:f>
        <x:v>170808.17999999996</x:v>
      </x:c>
      <x:c r="J7" s="29"/>
      <x:c r="K7" s="29"/>
      <x:c r="L7" s="29"/>
      <x:c r="M7" s="30" t="n">
        <x:f>SUM('Revisions'!J13:K13)</x:f>
        <x:v>-1754.9</x:v>
      </x:c>
      <x:c r="N7" s="29"/>
      <x:c r="O7" s="29"/>
      <x:c r="P7" s="29"/>
    </x:row>
    <x:row r="8" ht="27" customHeight="1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  <x:c r="P8" s="29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2" customHeight="1">
      <x:c r="A10" s="31" t="str">
        <x:v>39 ASSEMBLIES     /     7 WORK PACKAGES     /     12 CLARIFICATIONS     /     EDITABLE AMBER INPUTS</x:v>
      </x:c>
      <x:c r="B10" s="31"/>
      <x:c r="C10" s="31"/>
      <x:c r="D10" s="31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/>
      <x:c r="O10" s="31"/>
      <x:c r="P10" s="31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2" customHeight="1">
      <x:c r="A12" s="8" t="str">
        <x:v>WORK PACKAGE</x:v>
      </x:c>
      <x:c r="B12" s="8" t="str"/>
      <x:c r="C12" s="8" t="str"/>
      <x:c r="D12" s="8" t="str">
        <x:v>MATERIAL USD</x:v>
      </x:c>
      <x:c r="E12" s="8" t="str"/>
      <x:c r="F12" s="8" t="str">
        <x:v>LABOR USD</x:v>
      </x:c>
      <x:c r="G12" s="8" t="str"/>
      <x:c r="H12" s="8" t="str">
        <x:v>DIRECT USD</x:v>
      </x:c>
      <x:c r="I12" s="2"/>
      <x:c r="J12" s="2"/>
      <x:c r="K12" s="2"/>
      <x:c r="L12" s="2"/>
      <x:c r="M12" s="2"/>
      <x:c r="N12" s="2"/>
      <x:c r="O12" s="2"/>
      <x:c r="P12" s="2"/>
    </x:row>
    <x:row r="13" ht="33" customHeight="1">
      <x:c r="A13" s="32" t="str">
        <x:v>Exterior walls</x:v>
      </x:c>
      <x:c r="B13" s="32"/>
      <x:c r="C13" s="32"/>
      <x:c r="D13" s="33" t="n">
        <x:f>'Turnover'!B7</x:f>
        <x:v>29755.379999999997</x:v>
      </x:c>
      <x:c r="E13" s="32"/>
      <x:c r="F13" s="33" t="n">
        <x:f>'Turnover'!C7</x:f>
        <x:v>49172.5</x:v>
      </x:c>
      <x:c r="G13" s="32"/>
      <x:c r="H13" s="33" t="n">
        <x:f>'Turnover'!D7</x:f>
        <x:v>78927.88</x:v>
      </x:c>
      <x:c r="I13" s="32"/>
      <x:c r="J13" s="2"/>
      <x:c r="K13" s="2"/>
      <x:c r="L13" s="2"/>
      <x:c r="M13" s="2"/>
      <x:c r="N13" s="2"/>
      <x:c r="O13" s="2"/>
      <x:c r="P13" s="2"/>
    </x:row>
    <x:row r="14" ht="33" customHeight="1">
      <x:c r="A14" s="19" t="str">
        <x:v>Bearing walls</x:v>
      </x:c>
      <x:c r="B14" s="19"/>
      <x:c r="C14" s="19"/>
      <x:c r="D14" s="20" t="n">
        <x:f>'Turnover'!B8</x:f>
        <x:v>6912.56</x:v>
      </x:c>
      <x:c r="E14" s="19"/>
      <x:c r="F14" s="20" t="n">
        <x:f>'Turnover'!C8</x:f>
        <x:v>6475.64</x:v>
      </x:c>
      <x:c r="G14" s="19"/>
      <x:c r="H14" s="20" t="n">
        <x:f>'Turnover'!D8</x:f>
        <x:v>13388.2</x:v>
      </x:c>
      <x:c r="I14" s="19"/>
      <x:c r="J14" s="2"/>
      <x:c r="K14" s="2"/>
      <x:c r="L14" s="2"/>
      <x:c r="M14" s="2"/>
      <x:c r="N14" s="2"/>
      <x:c r="O14" s="2"/>
      <x:c r="P14" s="2"/>
    </x:row>
    <x:row r="15" ht="33" customHeight="1">
      <x:c r="A15" s="32" t="str">
        <x:v>Interior partitions</x:v>
      </x:c>
      <x:c r="B15" s="32"/>
      <x:c r="C15" s="32"/>
      <x:c r="D15" s="33" t="n">
        <x:f>'Turnover'!B9</x:f>
        <x:v>8791.5</x:v>
      </x:c>
      <x:c r="E15" s="32"/>
      <x:c r="F15" s="33" t="n">
        <x:f>'Turnover'!C9</x:f>
        <x:v>8372.16</x:v>
      </x:c>
      <x:c r="G15" s="32"/>
      <x:c r="H15" s="33" t="n">
        <x:f>'Turnover'!D9</x:f>
        <x:v>17163.66</x:v>
      </x:c>
      <x:c r="I15" s="32"/>
      <x:c r="J15" s="2"/>
      <x:c r="K15" s="2"/>
      <x:c r="L15" s="2"/>
      <x:c r="M15" s="2"/>
      <x:c r="N15" s="2"/>
      <x:c r="O15" s="2"/>
      <x:c r="P15" s="2"/>
    </x:row>
    <x:row r="16" ht="33" customHeight="1">
      <x:c r="A16" s="19" t="str">
        <x:v>Floor system</x:v>
      </x:c>
      <x:c r="B16" s="19"/>
      <x:c r="C16" s="19"/>
      <x:c r="D16" s="20" t="n">
        <x:f>'Turnover'!B10</x:f>
        <x:v>83852.84</x:v>
      </x:c>
      <x:c r="E16" s="19"/>
      <x:c r="F16" s="20" t="n">
        <x:f>'Turnover'!C10</x:f>
        <x:v>49552.28</x:v>
      </x:c>
      <x:c r="G16" s="19"/>
      <x:c r="H16" s="20" t="n">
        <x:f>'Turnover'!D10</x:f>
        <x:v>133405.12</x:v>
      </x:c>
      <x:c r="I16" s="19"/>
      <x:c r="J16" s="2"/>
      <x:c r="K16" s="2"/>
      <x:c r="L16" s="2"/>
      <x:c r="M16" s="2"/>
      <x:c r="N16" s="2"/>
      <x:c r="O16" s="2"/>
      <x:c r="P16" s="2"/>
    </x:row>
    <x:row r="17" ht="33" customHeight="1">
      <x:c r="A17" s="32" t="str">
        <x:v>Roof system</x:v>
      </x:c>
      <x:c r="B17" s="32"/>
      <x:c r="C17" s="32"/>
      <x:c r="D17" s="33" t="n">
        <x:f>'Turnover'!B11</x:f>
        <x:v>71589.76</x:v>
      </x:c>
      <x:c r="E17" s="32"/>
      <x:c r="F17" s="33" t="n">
        <x:f>'Turnover'!C11</x:f>
        <x:v>40457.28</x:v>
      </x:c>
      <x:c r="G17" s="32"/>
      <x:c r="H17" s="33" t="n">
        <x:f>'Turnover'!D11</x:f>
        <x:v>112047.04</x:v>
      </x:c>
      <x:c r="I17" s="32"/>
      <x:c r="J17" s="2"/>
      <x:c r="K17" s="2"/>
      <x:c r="L17" s="2"/>
      <x:c r="M17" s="2"/>
      <x:c r="N17" s="2"/>
      <x:c r="O17" s="2"/>
      <x:c r="P17" s="2"/>
    </x:row>
    <x:row r="18" ht="33" customHeight="1">
      <x:c r="A18" s="19" t="str">
        <x:v>Blocking / hardware</x:v>
      </x:c>
      <x:c r="B18" s="19"/>
      <x:c r="C18" s="19"/>
      <x:c r="D18" s="20" t="n">
        <x:f>'Turnover'!B12</x:f>
        <x:v>19166.879999999997</x:v>
      </x:c>
      <x:c r="E18" s="19"/>
      <x:c r="F18" s="20" t="n">
        <x:f>'Turnover'!C12</x:f>
        <x:v>11882.32</x:v>
      </x:c>
      <x:c r="G18" s="19"/>
      <x:c r="H18" s="20" t="n">
        <x:f>'Turnover'!D12</x:f>
        <x:v>31049.199999999997</x:v>
      </x:c>
      <x:c r="I18" s="19"/>
      <x:c r="J18" s="2"/>
      <x:c r="K18" s="2"/>
      <x:c r="L18" s="2"/>
      <x:c r="M18" s="2"/>
      <x:c r="N18" s="2"/>
      <x:c r="O18" s="2"/>
      <x:c r="P18" s="2"/>
    </x:row>
    <x:row r="19" ht="33" customHeight="1">
      <x:c r="A19" s="32" t="str">
        <x:v>Temporary scope</x:v>
      </x:c>
      <x:c r="B19" s="32"/>
      <x:c r="C19" s="32"/>
      <x:c r="D19" s="33" t="n">
        <x:f>'Turnover'!B13</x:f>
        <x:v>1750</x:v>
      </x:c>
      <x:c r="E19" s="32"/>
      <x:c r="F19" s="33" t="n">
        <x:f>'Turnover'!C13</x:f>
        <x:v>4896</x:v>
      </x:c>
      <x:c r="G19" s="32"/>
      <x:c r="H19" s="33" t="n">
        <x:f>'Turnover'!D13</x:f>
        <x:v>6646</x:v>
      </x:c>
      <x:c r="I19" s="32"/>
      <x:c r="J19" s="2"/>
      <x:c r="K19" s="2"/>
      <x:c r="L19" s="2"/>
      <x:c r="M19" s="2"/>
      <x:c r="N19" s="2"/>
      <x:c r="O19" s="2"/>
      <x:c r="P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7" customHeight="1">
      <x:c r="A22" s="34" t="str">
        <x:v>PROCUREMENT / UPPER-LEVEL WALL SHEATHING</x:v>
      </x:c>
      <x:c r="B22" s="34"/>
      <x:c r="C22" s="34"/>
      <x:c r="D22" s="34"/>
      <x:c r="E22" s="34"/>
      <x:c r="F22" s="34"/>
      <x:c r="G22" s="34"/>
      <x:c r="H22" s="34"/>
      <x:c r="I22" s="34"/>
      <x:c r="J22" s="2"/>
      <x:c r="K22" s="2"/>
      <x:c r="L22" s="2"/>
      <x:c r="M22" s="2"/>
      <x:c r="N22" s="2"/>
      <x:c r="O22" s="2"/>
      <x:c r="P22" s="2"/>
    </x:row>
    <x:row r="23" ht="32" customHeight="1">
      <x:c r="A23" s="2" t="str">
        <x:v>Required panels</x:v>
      </x:c>
      <x:c r="B23" s="2"/>
      <x:c r="C23" s="2"/>
      <x:c r="D23" s="2"/>
      <x:c r="E23" s="2"/>
      <x:c r="F23" s="2"/>
      <x:c r="G23" s="21" t="n">
        <x:f>'Supplier Review'!B7</x:f>
        <x:v>137</x:v>
      </x:c>
      <x:c r="H23" s="21"/>
      <x:c r="I23" s="21"/>
      <x:c r="J23" s="2"/>
      <x:c r="K23" s="2"/>
      <x:c r="L23" s="2"/>
      <x:c r="M23" s="2"/>
      <x:c r="N23" s="2"/>
      <x:c r="O23" s="2"/>
      <x:c r="P23" s="2"/>
    </x:row>
    <x:row r="24" ht="32" customHeight="1">
      <x:c r="A24" s="2" t="str">
        <x:v>Supplier A / comparable before tax</x:v>
      </x:c>
      <x:c r="B24" s="2"/>
      <x:c r="C24" s="2"/>
      <x:c r="D24" s="2"/>
      <x:c r="E24" s="2"/>
      <x:c r="F24" s="2"/>
      <x:c r="G24" s="35" t="n">
        <x:f>'Supplier Review'!B13</x:f>
        <x:v>3582.6</x:v>
      </x:c>
      <x:c r="H24" s="21"/>
      <x:c r="I24" s="21"/>
      <x:c r="J24" s="2"/>
      <x:c r="K24" s="2"/>
      <x:c r="L24" s="2"/>
      <x:c r="M24" s="2"/>
      <x:c r="N24" s="2"/>
      <x:c r="O24" s="2"/>
      <x:c r="P24" s="2"/>
    </x:row>
    <x:row r="25" ht="32" customHeight="1">
      <x:c r="A25" s="2" t="str">
        <x:v>Supplier C / comparable before tax</x:v>
      </x:c>
      <x:c r="B25" s="2"/>
      <x:c r="C25" s="2"/>
      <x:c r="D25" s="2"/>
      <x:c r="E25" s="2"/>
      <x:c r="F25" s="2"/>
      <x:c r="G25" s="35" t="n">
        <x:f>'Supplier Review'!D13</x:f>
        <x:v>3438.7</x:v>
      </x:c>
      <x:c r="H25" s="21"/>
      <x:c r="I25" s="21"/>
      <x:c r="J25" s="2"/>
      <x:c r="K25" s="2"/>
      <x:c r="L25" s="2"/>
      <x:c r="M25" s="2"/>
      <x:c r="N25" s="2"/>
      <x:c r="O25" s="2"/>
      <x:c r="P25" s="2"/>
    </x:row>
    <x:row r="26" ht="32" customHeight="1">
      <x:c r="A26" s="2" t="str">
        <x:v>Supplier B / comparison status</x:v>
      </x:c>
      <x:c r="B26" s="2"/>
      <x:c r="C26" s="2"/>
      <x:c r="D26" s="2"/>
      <x:c r="E26" s="2"/>
      <x:c r="F26" s="2"/>
      <x:c r="G26" s="21" t="str">
        <x:f>'Supplier Review'!C14</x:f>
        <x:v>Clarification required</x:v>
      </x:c>
      <x:c r="H26" s="21"/>
      <x:c r="I26" s="21"/>
      <x:c r="J26" s="2"/>
      <x:c r="K26" s="2"/>
      <x:c r="L26" s="2"/>
      <x:c r="M26" s="2"/>
      <x:c r="N26" s="2"/>
      <x:c r="O26" s="2"/>
      <x:c r="P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34" customHeight="1">
      <x:c r="A29" s="34" t="str">
        <x:v>TRACE THE MODEL  →  TAKEOFF  →  PRICING  →  SUPPLIER REVIEW  →  REVISIONS  →  SCOPE MATRIX</x:v>
      </x:c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7" customHeight="1">
      <x:c r="A31" s="21" t="str">
        <x:v>Review inputs remain subject to scope, specification and procurement confirmation. Amber cells are editable. Calculations update from the takeoff, labor and commercial drivers; applicable tax is not included in the baseline.</x:v>
      </x:c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</x:row>
    <x:row r="32" ht="27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</x:sheetData>
  <x:mergeCells>
    <x:mergeCell ref="A2:P2"/>
    <x:mergeCell ref="A3:P3"/>
    <x:mergeCell ref="A6:D6"/>
    <x:mergeCell ref="A7:D8"/>
    <x:mergeCell ref="E6:H6"/>
    <x:mergeCell ref="E7:H8"/>
    <x:mergeCell ref="I6:L6"/>
    <x:mergeCell ref="I7:L8"/>
    <x:mergeCell ref="M6:P6"/>
    <x:mergeCell ref="M7:P8"/>
    <x:mergeCell ref="A10:P10"/>
    <x:mergeCell ref="A13:C13"/>
    <x:mergeCell ref="D13:E13"/>
    <x:mergeCell ref="F13:G13"/>
    <x:mergeCell ref="H13:I13"/>
    <x:mergeCell ref="A14:C14"/>
    <x:mergeCell ref="D14:E14"/>
    <x:mergeCell ref="F14:G14"/>
    <x:mergeCell ref="H14:I14"/>
    <x:mergeCell ref="A15:C15"/>
    <x:mergeCell ref="D15:E15"/>
    <x:mergeCell ref="F15:G15"/>
    <x:mergeCell ref="H15:I15"/>
    <x:mergeCell ref="A16:C16"/>
    <x:mergeCell ref="D16:E16"/>
    <x:mergeCell ref="F16:G16"/>
    <x:mergeCell ref="H16:I16"/>
    <x:mergeCell ref="A17:C17"/>
    <x:mergeCell ref="D17:E17"/>
    <x:mergeCell ref="F17:G17"/>
    <x:mergeCell ref="H17:I17"/>
    <x:mergeCell ref="A18:C18"/>
    <x:mergeCell ref="D18:E18"/>
    <x:mergeCell ref="F18:G18"/>
    <x:mergeCell ref="H18:I18"/>
    <x:mergeCell ref="A19:C19"/>
    <x:mergeCell ref="D19:E19"/>
    <x:mergeCell ref="F19:G19"/>
    <x:mergeCell ref="H19:I19"/>
    <x:mergeCell ref="A22:I22"/>
    <x:mergeCell ref="A23:F23"/>
    <x:mergeCell ref="G23:I23"/>
    <x:mergeCell ref="A24:F24"/>
    <x:mergeCell ref="G24:I24"/>
    <x:mergeCell ref="A25:F25"/>
    <x:mergeCell ref="G25:I25"/>
    <x:mergeCell ref="A26:F26"/>
    <x:mergeCell ref="G26:I26"/>
    <x:mergeCell ref="A29:P29"/>
    <x:mergeCell ref="A31:P32"/>
  </x:mergeCells>
  <x:pageMargins left="0.7" right="0.7" top="0.75" bottom="0.75" header="0.3" footer="0.3"/>
  <x:drawing xmlns:r="http://schemas.openxmlformats.org/officeDocument/2006/relationships" r:id="Rf72b3e765f9f4c1f"/>
</x:worksheet>
</file>

<file path=xl/worksheets/sheet2.xml><?xml version="1.0" encoding="utf-8"?>
<x:worksheet xmlns:x="http://schemas.openxmlformats.org/spreadsheetml/2006/main">
  <x:sheetPr>
    <x:tabColor rgb="FF526D8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7" hidden="0" customWidth="1"/>
    <x:col min="4" max="4" width="29" hidden="0" customWidth="1"/>
    <x:col min="5" max="5" width="60" hidden="0" customWidth="1"/>
    <x:col min="6" max="6" width="56" hidden="0" customWidth="1"/>
    <x:col min="7" max="7" width="56" hidden="0" customWidth="1"/>
    <x:col min="8" max="8" width="14" hidden="0" customWidth="1"/>
    <x:col min="9" max="9" width="58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</x:row>
    <x:row r="2" ht="27" customHeight="1">
      <x:c r="A2" s="36" t="str">
        <x:v>CP-01 / SCOPE + RELEASE MATRIX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  <x:c r="I3" s="25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8" t="str">
        <x:v>ID</x:v>
      </x:c>
      <x:c r="B6" s="8" t="str">
        <x:v>Work package</x:v>
      </x:c>
      <x:c r="C6" s="8" t="str">
        <x:v>Assembly</x:v>
      </x:c>
      <x:c r="D6" s="8" t="str">
        <x:v>Source</x:v>
      </x:c>
      <x:c r="E6" s="8" t="str">
        <x:v>Included scope</x:v>
      </x:c>
      <x:c r="F6" s="8" t="str">
        <x:v>Boundary</x:v>
      </x:c>
      <x:c r="G6" s="8" t="str">
        <x:v>Supplier coverage</x:v>
      </x:c>
      <x:c r="H6" s="8" t="str">
        <x:v>RFI</x:v>
      </x:c>
      <x:c r="I6" s="8" t="str">
        <x:v>Release gate</x:v>
      </x:c>
    </x:row>
    <x:row r="7" ht="64" customHeight="1">
      <x:c r="A7" s="21" t="str">
        <x:v>EW-01</x:v>
      </x:c>
      <x:c r="B7" s="21" t="str">
        <x:v>Exterior walls</x:v>
      </x:c>
      <x:c r="C7" s="21" t="str">
        <x:v>Level 01 wall sheathing / 4x8 panel</x:v>
      </x:c>
      <x:c r="D7" s="21" t="str">
        <x:v>Q-102 / EW-01</x:v>
      </x:c>
      <x:c r="E7" s="21" t="str">
        <x:v>Panel sheathing; opening area deducted; purchasing allowance applied</x:v>
      </x:c>
      <x:c r="F7" s="21" t="str">
        <x:v>Studs, headers and fasteners carried separately</x:v>
      </x:c>
      <x:c r="G7" s="21" t="str">
        <x:v>No itemized supplier coverage established; verify written quote</x:v>
      </x:c>
      <x:c r="H7" s="21" t="str">
        <x:v>RFI-05</x:v>
      </x:c>
      <x:c r="I7" s="21" t="str">
        <x:v>Confirm specified grade, thickness and accepted substitution</x:v>
      </x:c>
    </x:row>
    <x:row r="8" ht="64" customHeight="1">
      <x:c r="A8" s="21" t="str">
        <x:v>ST-01</x:v>
      </x:c>
      <x:c r="B8" s="21" t="str">
        <x:v>Exterior walls</x:v>
      </x:c>
      <x:c r="C8" s="21" t="str">
        <x:v>Level 01 wall studs / assumed 16 in OC</x:v>
      </x:c>
      <x:c r="D8" s="21" t="str">
        <x:v>Q-102 / ST-01</x:v>
      </x:c>
      <x:c r="E8" s="21" t="str">
        <x:v>Gross wall stud count at assumed spacing</x:v>
      </x:c>
      <x:c r="F8" s="21" t="str">
        <x:v>Jamb / cripple allowance in OP; headers in HD</x:v>
      </x:c>
      <x:c r="G8" s="21" t="str">
        <x:v>No itemized supplier coverage established; verify written quote</x:v>
      </x:c>
      <x:c r="H8" s="21" t="str">
        <x:v>RFI-01</x:v>
      </x:c>
      <x:c r="I8" s="21" t="str">
        <x:v>Confirm spacing, height and opening framing details</x:v>
      </x:c>
    </x:row>
    <x:row r="9" ht="64" customHeight="1">
      <x:c r="A9" s="21" t="str">
        <x:v>PL-01</x:v>
      </x:c>
      <x:c r="B9" s="21" t="str">
        <x:v>Exterior walls</x:v>
      </x:c>
      <x:c r="C9" s="21" t="str">
        <x:v>Level 01 double top plates</x:v>
      </x:c>
      <x:c r="D9" s="21" t="str">
        <x:v>Q-102 / PL-01</x:v>
      </x:c>
      <x:c r="E9" s="21" t="str">
        <x:v>Two continuous top-plate runs</x:v>
      </x:c>
      <x:c r="F9" s="21" t="str">
        <x:v>Bottom plates in BP; laps within stated allowance</x:v>
      </x:c>
      <x:c r="G9" s="21" t="str">
        <x:v>No itemized supplier coverage established; verify written quote</x:v>
      </x:c>
      <x:c r="H9" s="21" t="str">
        <x:v>RFI-01</x:v>
      </x:c>
      <x:c r="I9" s="21" t="str">
        <x:v>Confirm section, laps and continuity</x:v>
      </x:c>
    </x:row>
    <x:row r="10" ht="64" customHeight="1">
      <x:c r="A10" s="21" t="str">
        <x:v>BP-01</x:v>
      </x:c>
      <x:c r="B10" s="21" t="str">
        <x:v>Exterior walls</x:v>
      </x:c>
      <x:c r="C10" s="21" t="str">
        <x:v>Level 01 bottom plate</x:v>
      </x:c>
      <x:c r="D10" s="21" t="str">
        <x:v>Q-102 / BP-01</x:v>
      </x:c>
      <x:c r="E10" s="21" t="str">
        <x:v>One bottom-plate run</x:v>
      </x:c>
      <x:c r="F10" s="21" t="str">
        <x:v>Anchors in CN-02; treated L01 price input</x:v>
      </x:c>
      <x:c r="G10" s="21" t="str">
        <x:v>No itemized supplier coverage established; verify written quote</x:v>
      </x:c>
      <x:c r="H10" s="21" t="str">
        <x:v>RFI-04</x:v>
      </x:c>
      <x:c r="I10" s="21" t="str">
        <x:v>Confirm treatment and anchorage requirements</x:v>
      </x:c>
    </x:row>
    <x:row r="11" ht="64" customHeight="1">
      <x:c r="A11" s="21" t="str">
        <x:v>OP-01</x:v>
      </x:c>
      <x:c r="B11" s="21" t="str">
        <x:v>Exterior walls</x:v>
      </x:c>
      <x:c r="C11" s="21" t="str">
        <x:v>Level 01 opening jamb and cripple allowance</x:v>
      </x:c>
      <x:c r="D11" s="21" t="str">
        <x:v>Q-102 / opening register</x:v>
      </x:c>
      <x:c r="E11" s="21" t="str">
        <x:v>Four-member allowance per registered opening</x:v>
      </x:c>
      <x:c r="F11" s="21" t="str">
        <x:v>Headers in HD; not an opening-by-opening detail count</x:v>
      </x:c>
      <x:c r="G11" s="21" t="str">
        <x:v>No itemized supplier coverage established; verify written quote</x:v>
      </x:c>
      <x:c r="H11" s="21" t="str">
        <x:v>RFI-01</x:v>
      </x:c>
      <x:c r="I11" s="21" t="str">
        <x:v>Resolve opening sizes and jamb / cripple details</x:v>
      </x:c>
    </x:row>
    <x:row r="12" ht="64" customHeight="1">
      <x:c r="A12" s="21" t="str">
        <x:v>EW-02</x:v>
      </x:c>
      <x:c r="B12" s="21" t="str">
        <x:v>Exterior walls</x:v>
      </x:c>
      <x:c r="C12" s="21" t="str">
        <x:v>Level 02 wall sheathing / 4x8 panel</x:v>
      </x:c>
      <x:c r="D12" s="21" t="str">
        <x:v>Q-102 / EW-02</x:v>
      </x:c>
      <x:c r="E12" s="21" t="str">
        <x:v>Panel sheathing; opening area deducted; purchasing allowance applied</x:v>
      </x:c>
      <x:c r="F12" s="21" t="str">
        <x:v>Studs, headers and fasteners carried separately</x:v>
      </x:c>
      <x:c r="G12" s="21" t="str">
        <x:v>A / C: 137 panels; B: 128, nine short; substitution and delivery pending</x:v>
      </x:c>
      <x:c r="H12" s="21" t="str">
        <x:v>RFI-05</x:v>
      </x:c>
      <x:c r="I12" s="21" t="str">
        <x:v>Confirm specified grade, thickness and accepted substitution</x:v>
      </x:c>
    </x:row>
    <x:row r="13" ht="64" customHeight="1">
      <x:c r="A13" s="21" t="str">
        <x:v>ST-02</x:v>
      </x:c>
      <x:c r="B13" s="21" t="str">
        <x:v>Exterior walls</x:v>
      </x:c>
      <x:c r="C13" s="21" t="str">
        <x:v>Level 02 wall studs / assumed 16 in OC</x:v>
      </x:c>
      <x:c r="D13" s="21" t="str">
        <x:v>Q-102 / ST-02</x:v>
      </x:c>
      <x:c r="E13" s="21" t="str">
        <x:v>Gross wall stud count at assumed spacing</x:v>
      </x:c>
      <x:c r="F13" s="21" t="str">
        <x:v>Jamb / cripple allowance in OP; headers in HD</x:v>
      </x:c>
      <x:c r="G13" s="21" t="str">
        <x:v>No itemized supplier coverage established; verify written quote</x:v>
      </x:c>
      <x:c r="H13" s="21" t="str">
        <x:v>RFI-01</x:v>
      </x:c>
      <x:c r="I13" s="21" t="str">
        <x:v>Confirm spacing, height and opening framing details</x:v>
      </x:c>
    </x:row>
    <x:row r="14" ht="64" customHeight="1">
      <x:c r="A14" s="21" t="str">
        <x:v>PL-02</x:v>
      </x:c>
      <x:c r="B14" s="21" t="str">
        <x:v>Exterior walls</x:v>
      </x:c>
      <x:c r="C14" s="21" t="str">
        <x:v>Level 02 double top plates</x:v>
      </x:c>
      <x:c r="D14" s="21" t="str">
        <x:v>Q-102 / PL-02</x:v>
      </x:c>
      <x:c r="E14" s="21" t="str">
        <x:v>Two continuous top-plate runs</x:v>
      </x:c>
      <x:c r="F14" s="21" t="str">
        <x:v>Bottom plates in BP; laps within stated allowance</x:v>
      </x:c>
      <x:c r="G14" s="21" t="str">
        <x:v>No itemized supplier coverage established; verify written quote</x:v>
      </x:c>
      <x:c r="H14" s="21" t="str">
        <x:v>RFI-01</x:v>
      </x:c>
      <x:c r="I14" s="21" t="str">
        <x:v>Confirm section, laps and continuity</x:v>
      </x:c>
    </x:row>
    <x:row r="15" ht="64" customHeight="1">
      <x:c r="A15" s="21" t="str">
        <x:v>BP-02</x:v>
      </x:c>
      <x:c r="B15" s="21" t="str">
        <x:v>Exterior walls</x:v>
      </x:c>
      <x:c r="C15" s="21" t="str">
        <x:v>Level 02 bottom plate</x:v>
      </x:c>
      <x:c r="D15" s="21" t="str">
        <x:v>Q-102 / BP-02</x:v>
      </x:c>
      <x:c r="E15" s="21" t="str">
        <x:v>One bottom-plate run</x:v>
      </x:c>
      <x:c r="F15" s="21" t="str">
        <x:v>Anchors in CN-02; treated L01 price input</x:v>
      </x:c>
      <x:c r="G15" s="21" t="str">
        <x:v>No itemized supplier coverage established; verify written quote</x:v>
      </x:c>
      <x:c r="H15" s="21" t="str">
        <x:v>RFI-04</x:v>
      </x:c>
      <x:c r="I15" s="21" t="str">
        <x:v>Confirm treatment and anchorage requirements</x:v>
      </x:c>
    </x:row>
    <x:row r="16" ht="64" customHeight="1">
      <x:c r="A16" s="21" t="str">
        <x:v>OP-02</x:v>
      </x:c>
      <x:c r="B16" s="21" t="str">
        <x:v>Exterior walls</x:v>
      </x:c>
      <x:c r="C16" s="21" t="str">
        <x:v>Level 02 opening jamb and cripple allowance</x:v>
      </x:c>
      <x:c r="D16" s="21" t="str">
        <x:v>Q-102 / opening register</x:v>
      </x:c>
      <x:c r="E16" s="21" t="str">
        <x:v>Four-member allowance per registered opening</x:v>
      </x:c>
      <x:c r="F16" s="21" t="str">
        <x:v>Headers in HD; not an opening-by-opening detail count</x:v>
      </x:c>
      <x:c r="G16" s="21" t="str">
        <x:v>No itemized supplier coverage established; verify written quote</x:v>
      </x:c>
      <x:c r="H16" s="21" t="str">
        <x:v>RFI-01</x:v>
      </x:c>
      <x:c r="I16" s="21" t="str">
        <x:v>Resolve opening sizes and jamb / cripple details</x:v>
      </x:c>
    </x:row>
    <x:row r="17" ht="64" customHeight="1">
      <x:c r="A17" s="21" t="str">
        <x:v>BW-01</x:v>
      </x:c>
      <x:c r="B17" s="21" t="str">
        <x:v>Bearing walls</x:v>
      </x:c>
      <x:c r="C17" s="21" t="str">
        <x:v>Level 01 bearing-wall stud count</x:v>
      </x:c>
      <x:c r="D17" s="21" t="str">
        <x:v>Q-103 / BW-01</x:v>
      </x:c>
      <x:c r="E17" s="21" t="str">
        <x:v>Bearing-wall gross-run stud count</x:v>
      </x:c>
      <x:c r="F17" s="21" t="str">
        <x:v>Plates in BT; engineered members separate</x:v>
      </x:c>
      <x:c r="G17" s="21" t="str">
        <x:v>No itemized supplier coverage established; verify written quote</x:v>
      </x:c>
      <x:c r="H17" s="21" t="str">
        <x:v>RFI-02</x:v>
      </x:c>
      <x:c r="I17" s="21" t="str">
        <x:v>Confirm revised bearing wall support details</x:v>
      </x:c>
    </x:row>
    <x:row r="18" ht="64" customHeight="1">
      <x:c r="A18" s="21" t="str">
        <x:v>BT-01</x:v>
      </x:c>
      <x:c r="B18" s="21" t="str">
        <x:v>Bearing walls</x:v>
      </x:c>
      <x:c r="C18" s="21" t="str">
        <x:v>Level 01 bearing-wall top and bottom plates</x:v>
      </x:c>
      <x:c r="D18" s="21" t="str">
        <x:v>Q-103 / BT-01</x:v>
      </x:c>
      <x:c r="E18" s="21" t="str">
        <x:v>Two top and one bottom plate run</x:v>
      </x:c>
      <x:c r="F18" s="21" t="str">
        <x:v>Studs in BW; holdowns separate</x:v>
      </x:c>
      <x:c r="G18" s="21" t="str">
        <x:v>No itemized supplier coverage established; verify written quote</x:v>
      </x:c>
      <x:c r="H18" s="21" t="str">
        <x:v>RFI-02</x:v>
      </x:c>
      <x:c r="I18" s="21" t="str">
        <x:v>Confirm revised runs and plate schedule</x:v>
      </x:c>
    </x:row>
    <x:row r="19" ht="64" customHeight="1">
      <x:c r="A19" s="21" t="str">
        <x:v>NB-01</x:v>
      </x:c>
      <x:c r="B19" s="21" t="str">
        <x:v>Interior partitions</x:v>
      </x:c>
      <x:c r="C19" s="21" t="str">
        <x:v>Level 01 nonbearing wood partition studs</x:v>
      </x:c>
      <x:c r="D19" s="21" t="str">
        <x:v>Q-103 / NB-01</x:v>
      </x:c>
      <x:c r="E19" s="21" t="str">
        <x:v>Wood-only partition stud allowance</x:v>
      </x:c>
      <x:c r="F19" s="21" t="str">
        <x:v>Steel framing excluded; plates in NP</x:v>
      </x:c>
      <x:c r="G19" s="21" t="str">
        <x:v>No itemized supplier coverage established; verify written quote</x:v>
      </x:c>
      <x:c r="H19" s="21" t="str">
        <x:v>RFI-08</x:v>
      </x:c>
      <x:c r="I19" s="21" t="str">
        <x:v>Confirm partition material and layout</x:v>
      </x:c>
    </x:row>
    <x:row r="20" ht="64" customHeight="1">
      <x:c r="A20" s="21" t="str">
        <x:v>NP-01</x:v>
      </x:c>
      <x:c r="B20" s="21" t="str">
        <x:v>Interior partitions</x:v>
      </x:c>
      <x:c r="C20" s="21" t="str">
        <x:v>Level 01 nonbearing partition plates</x:v>
      </x:c>
      <x:c r="D20" s="21" t="str">
        <x:v>Q-103 / NP-01</x:v>
      </x:c>
      <x:c r="E20" s="21" t="str">
        <x:v>Three wood partition plate runs</x:v>
      </x:c>
      <x:c r="F20" s="21" t="str">
        <x:v>Studs in NB; steel framing excluded</x:v>
      </x:c>
      <x:c r="G20" s="21" t="str">
        <x:v>No itemized supplier coverage established; verify written quote</x:v>
      </x:c>
      <x:c r="H20" s="21" t="str">
        <x:v>RFI-08</x:v>
      </x:c>
      <x:c r="I20" s="21" t="str">
        <x:v>Confirm wood partition scope</x:v>
      </x:c>
    </x:row>
    <x:row r="21" ht="64" customHeight="1">
      <x:c r="A21" s="21" t="str">
        <x:v>BW-02</x:v>
      </x:c>
      <x:c r="B21" s="21" t="str">
        <x:v>Bearing walls</x:v>
      </x:c>
      <x:c r="C21" s="21" t="str">
        <x:v>Level 02 bearing-wall stud count</x:v>
      </x:c>
      <x:c r="D21" s="21" t="str">
        <x:v>Q-103 / BW-02</x:v>
      </x:c>
      <x:c r="E21" s="21" t="str">
        <x:v>Bearing-wall gross-run stud count</x:v>
      </x:c>
      <x:c r="F21" s="21" t="str">
        <x:v>Plates in BT; engineered members separate</x:v>
      </x:c>
      <x:c r="G21" s="21" t="str">
        <x:v>No itemized supplier coverage established; verify written quote</x:v>
      </x:c>
      <x:c r="H21" s="21" t="str">
        <x:v>RFI-02</x:v>
      </x:c>
      <x:c r="I21" s="21" t="str">
        <x:v>Confirm revised bearing wall support details</x:v>
      </x:c>
    </x:row>
    <x:row r="22" ht="64" customHeight="1">
      <x:c r="A22" s="21" t="str">
        <x:v>BT-02</x:v>
      </x:c>
      <x:c r="B22" s="21" t="str">
        <x:v>Bearing walls</x:v>
      </x:c>
      <x:c r="C22" s="21" t="str">
        <x:v>Level 02 bearing-wall top and bottom plates</x:v>
      </x:c>
      <x:c r="D22" s="21" t="str">
        <x:v>Q-103 / BT-02</x:v>
      </x:c>
      <x:c r="E22" s="21" t="str">
        <x:v>Two top and one bottom plate run</x:v>
      </x:c>
      <x:c r="F22" s="21" t="str">
        <x:v>Studs in BW; holdowns separate</x:v>
      </x:c>
      <x:c r="G22" s="21" t="str">
        <x:v>No itemized supplier coverage established; verify written quote</x:v>
      </x:c>
      <x:c r="H22" s="21" t="str">
        <x:v>RFI-02</x:v>
      </x:c>
      <x:c r="I22" s="21" t="str">
        <x:v>Confirm revised runs and plate schedule</x:v>
      </x:c>
    </x:row>
    <x:row r="23" ht="64" customHeight="1">
      <x:c r="A23" s="21" t="str">
        <x:v>NB-02</x:v>
      </x:c>
      <x:c r="B23" s="21" t="str">
        <x:v>Interior partitions</x:v>
      </x:c>
      <x:c r="C23" s="21" t="str">
        <x:v>Level 02 nonbearing wood partition studs</x:v>
      </x:c>
      <x:c r="D23" s="21" t="str">
        <x:v>Q-103 / NB-02</x:v>
      </x:c>
      <x:c r="E23" s="21" t="str">
        <x:v>Wood-only partition stud allowance</x:v>
      </x:c>
      <x:c r="F23" s="21" t="str">
        <x:v>Steel framing excluded; plates in NP</x:v>
      </x:c>
      <x:c r="G23" s="21" t="str">
        <x:v>No itemized supplier coverage established; verify written quote</x:v>
      </x:c>
      <x:c r="H23" s="21" t="str">
        <x:v>RFI-08</x:v>
      </x:c>
      <x:c r="I23" s="21" t="str">
        <x:v>Confirm partition material and layout</x:v>
      </x:c>
    </x:row>
    <x:row r="24" ht="64" customHeight="1">
      <x:c r="A24" s="21" t="str">
        <x:v>NP-02</x:v>
      </x:c>
      <x:c r="B24" s="21" t="str">
        <x:v>Interior partitions</x:v>
      </x:c>
      <x:c r="C24" s="21" t="str">
        <x:v>Level 02 nonbearing partition plates</x:v>
      </x:c>
      <x:c r="D24" s="21" t="str">
        <x:v>Q-103 / NP-02</x:v>
      </x:c>
      <x:c r="E24" s="21" t="str">
        <x:v>Three wood partition plate runs</x:v>
      </x:c>
      <x:c r="F24" s="21" t="str">
        <x:v>Studs in NB; steel framing excluded</x:v>
      </x:c>
      <x:c r="G24" s="21" t="str">
        <x:v>No itemized supplier coverage established; verify written quote</x:v>
      </x:c>
      <x:c r="H24" s="21" t="str">
        <x:v>RFI-08</x:v>
      </x:c>
      <x:c r="I24" s="21" t="str">
        <x:v>Confirm wood partition scope</x:v>
      </x:c>
    </x:row>
    <x:row r="25" ht="64" customHeight="1">
      <x:c r="A25" s="21" t="str">
        <x:v>HD-01</x:v>
      </x:c>
      <x:c r="B25" s="21" t="str">
        <x:v>Exterior walls</x:v>
      </x:c>
      <x:c r="C25" s="21" t="str">
        <x:v>Opening header package / sizing pending</x:v>
      </x:c>
      <x:c r="D25" s="21" t="str">
        <x:v>Q-102 / HD-01</x:v>
      </x:c>
      <x:c r="E25" s="21" t="str">
        <x:v>Provisional header package</x:v>
      </x:c>
      <x:c r="F25" s="21" t="str">
        <x:v>Floor beams in GB; no final member sizes</x:v>
      </x:c>
      <x:c r="G25" s="21" t="str">
        <x:v>No itemized supplier coverage established; verify written quote</x:v>
      </x:c>
      <x:c r="H25" s="21" t="str">
        <x:v>RFI-01</x:v>
      </x:c>
      <x:c r="I25" s="21" t="str">
        <x:v>Obtain issued header schedule and supplier quotation</x:v>
      </x:c>
    </x:row>
    <x:row r="26" ht="64" customHeight="1">
      <x:c r="A26" s="21" t="str">
        <x:v>FD-A</x:v>
      </x:c>
      <x:c r="B26" s="21" t="str">
        <x:v>Floor system</x:v>
      </x:c>
      <x:c r="C26" s="21" t="str">
        <x:v>Zone A floor deck / 4x8 panel</x:v>
      </x:c>
      <x:c r="D26" s="21" t="str">
        <x:v>Q-104 / FD-A</x:v>
      </x:c>
      <x:c r="E26" s="21" t="str">
        <x:v>Deck area less bounded openings; stock-rounded panels</x:v>
      </x:c>
      <x:c r="F26" s="21" t="str">
        <x:v>Joists, rim, beams and trim are separate</x:v>
      </x:c>
      <x:c r="G26" s="21" t="str">
        <x:v>No itemized supplier coverage established; verify written quote</x:v>
      </x:c>
      <x:c r="H26" s="21" t="str">
        <x:v>RFI-06</x:v>
      </x:c>
      <x:c r="I26" s="21" t="str">
        <x:v>Confirm opening geometry, deck specification and edge support</x:v>
      </x:c>
    </x:row>
    <x:row r="27" ht="64" customHeight="1">
      <x:c r="A27" s="21" t="str">
        <x:v>FJ-A</x:v>
      </x:c>
      <x:c r="B27" s="21" t="str">
        <x:v>Floor system</x:v>
      </x:c>
      <x:c r="C27" s="21" t="str">
        <x:v>Zone A engineered joist package</x:v>
      </x:c>
      <x:c r="D27" s="21" t="str">
        <x:v>Q-104 / FJ-A</x:v>
      </x:c>
      <x:c r="E27" s="21" t="str">
        <x:v>Area-priced engineered joist allowance</x:v>
      </x:c>
      <x:c r="F27" s="21" t="str">
        <x:v>Beams GB, posts PC and connectors CN-01 excluded</x:v>
      </x:c>
      <x:c r="G27" s="21" t="str">
        <x:v>No itemized supplier coverage established; verify written quote</x:v>
      </x:c>
      <x:c r="H27" s="21" t="str">
        <x:v>RFI-09</x:v>
      </x:c>
      <x:c r="I27" s="21" t="str">
        <x:v>Obtain joist layout and written supplier scope</x:v>
      </x:c>
    </x:row>
    <x:row r="28" ht="64" customHeight="1">
      <x:c r="A28" s="21" t="str">
        <x:v>RB-A</x:v>
      </x:c>
      <x:c r="B28" s="21" t="str">
        <x:v>Floor system</x:v>
      </x:c>
      <x:c r="C28" s="21" t="str">
        <x:v>Zone A rim board</x:v>
      </x:c>
      <x:c r="D28" s="21" t="str">
        <x:v>Q-104 / RB-A</x:v>
      </x:c>
      <x:c r="E28" s="21" t="str">
        <x:v>Zone-boundary rim-board allowance</x:v>
      </x:c>
      <x:c r="F28" s="21" t="str">
        <x:v>Not a net exterior-perimeter measurement</x:v>
      </x:c>
      <x:c r="G28" s="21" t="str">
        <x:v>No itemized supplier coverage established; verify written quote</x:v>
      </x:c>
      <x:c r="H28" s="21" t="str">
        <x:v>RFI-09</x:v>
      </x:c>
      <x:c r="I28" s="21" t="str">
        <x:v>Reconcile duplicated zone boundaries against final layout</x:v>
      </x:c>
    </x:row>
    <x:row r="29" ht="64" customHeight="1">
      <x:c r="A29" s="21" t="str">
        <x:v>FD-B</x:v>
      </x:c>
      <x:c r="B29" s="21" t="str">
        <x:v>Floor system</x:v>
      </x:c>
      <x:c r="C29" s="21" t="str">
        <x:v>Zone B floor deck / 4x8 panel</x:v>
      </x:c>
      <x:c r="D29" s="21" t="str">
        <x:v>Q-104 / FD-B</x:v>
      </x:c>
      <x:c r="E29" s="21" t="str">
        <x:v>Deck area less bounded openings; stock-rounded panels</x:v>
      </x:c>
      <x:c r="F29" s="21" t="str">
        <x:v>Joists, rim, beams and trim are separate</x:v>
      </x:c>
      <x:c r="G29" s="21" t="str">
        <x:v>No itemized supplier coverage established; verify written quote</x:v>
      </x:c>
      <x:c r="H29" s="21" t="str">
        <x:v>RFI-06</x:v>
      </x:c>
      <x:c r="I29" s="21" t="str">
        <x:v>Confirm opening geometry, deck specification and edge support</x:v>
      </x:c>
    </x:row>
    <x:row r="30" ht="64" customHeight="1">
      <x:c r="A30" s="21" t="str">
        <x:v>FJ-B</x:v>
      </x:c>
      <x:c r="B30" s="21" t="str">
        <x:v>Floor system</x:v>
      </x:c>
      <x:c r="C30" s="21" t="str">
        <x:v>Zone B engineered joist package</x:v>
      </x:c>
      <x:c r="D30" s="21" t="str">
        <x:v>Q-104 / FJ-B</x:v>
      </x:c>
      <x:c r="E30" s="21" t="str">
        <x:v>Area-priced engineered joist allowance</x:v>
      </x:c>
      <x:c r="F30" s="21" t="str">
        <x:v>Beams GB, posts PC and connectors CN-01 excluded</x:v>
      </x:c>
      <x:c r="G30" s="21" t="str">
        <x:v>No itemized supplier coverage established; verify written quote</x:v>
      </x:c>
      <x:c r="H30" s="21" t="str">
        <x:v>RFI-09</x:v>
      </x:c>
      <x:c r="I30" s="21" t="str">
        <x:v>Obtain joist layout and written supplier scope</x:v>
      </x:c>
    </x:row>
    <x:row r="31" ht="64" customHeight="1">
      <x:c r="A31" s="21" t="str">
        <x:v>RB-B</x:v>
      </x:c>
      <x:c r="B31" s="21" t="str">
        <x:v>Floor system</x:v>
      </x:c>
      <x:c r="C31" s="21" t="str">
        <x:v>Zone B rim board</x:v>
      </x:c>
      <x:c r="D31" s="21" t="str">
        <x:v>Q-104 / RB-B</x:v>
      </x:c>
      <x:c r="E31" s="21" t="str">
        <x:v>Zone-boundary rim-board allowance</x:v>
      </x:c>
      <x:c r="F31" s="21" t="str">
        <x:v>Not a net exterior-perimeter measurement</x:v>
      </x:c>
      <x:c r="G31" s="21" t="str">
        <x:v>No itemized supplier coverage established; verify written quote</x:v>
      </x:c>
      <x:c r="H31" s="21" t="str">
        <x:v>RFI-09</x:v>
      </x:c>
      <x:c r="I31" s="21" t="str">
        <x:v>Reconcile duplicated zone boundaries against final layout</x:v>
      </x:c>
    </x:row>
    <x:row r="32" ht="64" customHeight="1">
      <x:c r="A32" s="21" t="str">
        <x:v>FD-C</x:v>
      </x:c>
      <x:c r="B32" s="21" t="str">
        <x:v>Floor system</x:v>
      </x:c>
      <x:c r="C32" s="21" t="str">
        <x:v>Zone C floor deck / 4x8 panel</x:v>
      </x:c>
      <x:c r="D32" s="21" t="str">
        <x:v>Q-104 / FD-C</x:v>
      </x:c>
      <x:c r="E32" s="21" t="str">
        <x:v>Deck area less bounded openings; stock-rounded panels</x:v>
      </x:c>
      <x:c r="F32" s="21" t="str">
        <x:v>Joists, rim, beams and trim are separate</x:v>
      </x:c>
      <x:c r="G32" s="21" t="str">
        <x:v>No itemized supplier coverage established; verify written quote</x:v>
      </x:c>
      <x:c r="H32" s="21" t="str">
        <x:v>RFI-06</x:v>
      </x:c>
      <x:c r="I32" s="21" t="str">
        <x:v>Confirm opening geometry, deck specification and edge support</x:v>
      </x:c>
    </x:row>
    <x:row r="33" ht="64" customHeight="1">
      <x:c r="A33" s="21" t="str">
        <x:v>FJ-C</x:v>
      </x:c>
      <x:c r="B33" s="21" t="str">
        <x:v>Floor system</x:v>
      </x:c>
      <x:c r="C33" s="21" t="str">
        <x:v>Zone C engineered joist package</x:v>
      </x:c>
      <x:c r="D33" s="21" t="str">
        <x:v>Q-104 / FJ-C</x:v>
      </x:c>
      <x:c r="E33" s="21" t="str">
        <x:v>Area-priced engineered joist allowance</x:v>
      </x:c>
      <x:c r="F33" s="21" t="str">
        <x:v>Beams GB, posts PC and connectors CN-01 excluded</x:v>
      </x:c>
      <x:c r="G33" s="21" t="str">
        <x:v>No itemized supplier coverage established; verify written quote</x:v>
      </x:c>
      <x:c r="H33" s="21" t="str">
        <x:v>RFI-09</x:v>
      </x:c>
      <x:c r="I33" s="21" t="str">
        <x:v>Obtain joist layout and written supplier scope</x:v>
      </x:c>
    </x:row>
    <x:row r="34" ht="64" customHeight="1">
      <x:c r="A34" s="21" t="str">
        <x:v>RB-C</x:v>
      </x:c>
      <x:c r="B34" s="21" t="str">
        <x:v>Floor system</x:v>
      </x:c>
      <x:c r="C34" s="21" t="str">
        <x:v>Zone C rim board</x:v>
      </x:c>
      <x:c r="D34" s="21" t="str">
        <x:v>Q-104 / RB-C</x:v>
      </x:c>
      <x:c r="E34" s="21" t="str">
        <x:v>Zone-boundary rim-board allowance</x:v>
      </x:c>
      <x:c r="F34" s="21" t="str">
        <x:v>Not a net exterior-perimeter measurement</x:v>
      </x:c>
      <x:c r="G34" s="21" t="str">
        <x:v>No itemized supplier coverage established; verify written quote</x:v>
      </x:c>
      <x:c r="H34" s="21" t="str">
        <x:v>RFI-09</x:v>
      </x:c>
      <x:c r="I34" s="21" t="str">
        <x:v>Reconcile duplicated zone boundaries against final layout</x:v>
      </x:c>
    </x:row>
    <x:row r="35" ht="64" customHeight="1">
      <x:c r="A35" s="21" t="str">
        <x:v>GB-01</x:v>
      </x:c>
      <x:c r="B35" s="21" t="str">
        <x:v>Floor system</x:v>
      </x:c>
      <x:c r="C35" s="21" t="str">
        <x:v>Beam package / member schedule pending</x:v>
      </x:c>
      <x:c r="D35" s="21" t="str">
        <x:v>Q-104 / GB-01</x:v>
      </x:c>
      <x:c r="E35" s="21" t="str">
        <x:v>Separate engineered beam allowance</x:v>
      </x:c>
      <x:c r="F35" s="21" t="str">
        <x:v>Joist package excludes beams; connectors separate</x:v>
      </x:c>
      <x:c r="G35" s="21" t="str">
        <x:v>No itemized supplier coverage established; verify written quote</x:v>
      </x:c>
      <x:c r="H35" s="21" t="str">
        <x:v>RFI-09</x:v>
      </x:c>
      <x:c r="I35" s="21" t="str">
        <x:v>Obtain member sizes, lengths and connections</x:v>
      </x:c>
    </x:row>
    <x:row r="36" ht="64" customHeight="1">
      <x:c r="A36" s="21" t="str">
        <x:v>PC-01</x:v>
      </x:c>
      <x:c r="B36" s="21" t="str">
        <x:v>Floor system</x:v>
      </x:c>
      <x:c r="C36" s="21" t="str">
        <x:v>Post / column package / schedule pending</x:v>
      </x:c>
      <x:c r="D36" s="21" t="str">
        <x:v>Q-104 / PC-01</x:v>
      </x:c>
      <x:c r="E36" s="21" t="str">
        <x:v>Separate post / column allowance</x:v>
      </x:c>
      <x:c r="F36" s="21" t="str">
        <x:v>No final post capacities or connector schedule</x:v>
      </x:c>
      <x:c r="G36" s="21" t="str">
        <x:v>No itemized supplier coverage established; verify written quote</x:v>
      </x:c>
      <x:c r="H36" s="21" t="str">
        <x:v>RFI-09</x:v>
      </x:c>
      <x:c r="I36" s="21" t="str">
        <x:v>Obtain post schedule and connection design</x:v>
      </x:c>
    </x:row>
    <x:row r="37" ht="64" customHeight="1">
      <x:c r="A37" s="21" t="str">
        <x:v>RD-01</x:v>
      </x:c>
      <x:c r="B37" s="21" t="str">
        <x:v>Roof system</x:v>
      </x:c>
      <x:c r="C37" s="21" t="str">
        <x:v>Roof deck / 4x8 panel</x:v>
      </x:c>
      <x:c r="D37" s="21" t="str">
        <x:v>Q-105 / RD-01</x:v>
      </x:c>
      <x:c r="E37" s="21" t="str">
        <x:v>Roof deck less two curb openings</x:v>
      </x:c>
      <x:c r="F37" s="21" t="str">
        <x:v>Truss procurement area is not reduced</x:v>
      </x:c>
      <x:c r="G37" s="21" t="str">
        <x:v>No itemized supplier coverage established; verify written quote</x:v>
      </x:c>
      <x:c r="H37" s="21" t="str">
        <x:v>RFI-06</x:v>
      </x:c>
      <x:c r="I37" s="21" t="str">
        <x:v>Confirm curb geometry and roof sheathing requirements</x:v>
      </x:c>
    </x:row>
    <x:row r="38" ht="64" customHeight="1">
      <x:c r="A38" s="21" t="str">
        <x:v>RT-01</x:v>
      </x:c>
      <x:c r="B38" s="21" t="str">
        <x:v>Roof system</x:v>
      </x:c>
      <x:c r="C38" s="21" t="str">
        <x:v>Engineered roof truss package</x:v>
      </x:c>
      <x:c r="D38" s="21" t="str">
        <x:v>Q-105 / RT-01</x:v>
      </x:c>
      <x:c r="E38" s="21" t="str">
        <x:v>Footprint-priced engineered truss allowance</x:v>
      </x:c>
      <x:c r="F38" s="21" t="str">
        <x:v>Permanent bracing PB separate; freight conditions pending</x:v>
      </x:c>
      <x:c r="G38" s="21" t="str">
        <x:v>No itemized supplier coverage established; verify written quote</x:v>
      </x:c>
      <x:c r="H38" s="21" t="str">
        <x:v>RFI-03</x:v>
      </x:c>
      <x:c r="I38" s="21" t="str">
        <x:v>Obtain truss design, quote scope and delivery terms</x:v>
      </x:c>
    </x:row>
    <x:row r="39" ht="64" customHeight="1">
      <x:c r="A39" s="21" t="str">
        <x:v>PB-01</x:v>
      </x:c>
      <x:c r="B39" s="21" t="str">
        <x:v>Roof system</x:v>
      </x:c>
      <x:c r="C39" s="21" t="str">
        <x:v>Permanent bracing material allowance</x:v>
      </x:c>
      <x:c r="D39" s="21" t="str">
        <x:v>Q-105 / PB-01</x:v>
      </x:c>
      <x:c r="E39" s="21" t="str">
        <x:v>Eight provisional continuous bracing runs</x:v>
      </x:c>
      <x:c r="F39" s="21" t="str">
        <x:v>Temporary bracing in TS; final layout pending</x:v>
      </x:c>
      <x:c r="G39" s="21" t="str">
        <x:v>No itemized supplier coverage established; verify written quote</x:v>
      </x:c>
      <x:c r="H39" s="21" t="str">
        <x:v>RFI-03</x:v>
      </x:c>
      <x:c r="I39" s="21" t="str">
        <x:v>Obtain permanent bracing layout and price</x:v>
      </x:c>
    </x:row>
    <x:row r="40" ht="64" customHeight="1">
      <x:c r="A40" s="21" t="str">
        <x:v>BL-01</x:v>
      </x:c>
      <x:c r="B40" s="21" t="str">
        <x:v>Blocking / hardware</x:v>
      </x:c>
      <x:c r="C40" s="21" t="str">
        <x:v>Floor edge and opening blocking</x:v>
      </x:c>
      <x:c r="D40" s="21" t="str">
        <x:v>Q-104 / BL-01</x:v>
      </x:c>
      <x:c r="E40" s="21" t="str">
        <x:v>Floor-edge blocking or fixture-backing allowance</x:v>
      </x:c>
      <x:c r="F40" s="21" t="str">
        <x:v>Fireblocking and specialty details require scope review</x:v>
      </x:c>
      <x:c r="G40" s="21" t="str">
        <x:v>No itemized supplier coverage established; verify written quote</x:v>
      </x:c>
      <x:c r="H40" s="21" t="str">
        <x:v>RFI-08</x:v>
      </x:c>
      <x:c r="I40" s="21" t="str">
        <x:v>Confirm blocking details and backing responsibility</x:v>
      </x:c>
    </x:row>
    <x:row r="41" ht="64" customHeight="1">
      <x:c r="A41" s="21" t="str">
        <x:v>BL-02</x:v>
      </x:c>
      <x:c r="B41" s="21" t="str">
        <x:v>Blocking / hardware</x:v>
      </x:c>
      <x:c r="C41" s="21" t="str">
        <x:v>Backing to scheduled fixtures</x:v>
      </x:c>
      <x:c r="D41" s="21" t="str">
        <x:v>Q-103 / BL-02</x:v>
      </x:c>
      <x:c r="E41" s="21" t="str">
        <x:v>Floor-edge blocking or fixture-backing allowance</x:v>
      </x:c>
      <x:c r="F41" s="21" t="str">
        <x:v>Fireblocking and specialty details require scope review</x:v>
      </x:c>
      <x:c r="G41" s="21" t="str">
        <x:v>No itemized supplier coverage established; verify written quote</x:v>
      </x:c>
      <x:c r="H41" s="21" t="str">
        <x:v>RFI-08</x:v>
      </x:c>
      <x:c r="I41" s="21" t="str">
        <x:v>Confirm blocking details and backing responsibility</x:v>
      </x:c>
    </x:row>
    <x:row r="42" ht="64" customHeight="1">
      <x:c r="A42" s="21" t="str">
        <x:v>CN-01</x:v>
      </x:c>
      <x:c r="B42" s="21" t="str">
        <x:v>Blocking / hardware</x:v>
      </x:c>
      <x:c r="C42" s="21" t="str">
        <x:v>Joist / beam connector package</x:v>
      </x:c>
      <x:c r="D42" s="21" t="str">
        <x:v>Q-104 / CN-01</x:v>
      </x:c>
      <x:c r="E42" s="21" t="str">
        <x:v>Separate connection / anchorage allowance</x:v>
      </x:c>
      <x:c r="F42" s="21" t="str">
        <x:v>Not an engineered count or capacity schedule</x:v>
      </x:c>
      <x:c r="G42" s="21" t="str">
        <x:v>No itemized supplier coverage established; verify written quote</x:v>
      </x:c>
      <x:c r="H42" s="21" t="str">
        <x:v>RFI-04</x:v>
      </x:c>
      <x:c r="I42" s="21" t="str">
        <x:v>Confirm counts, capacities, coating and supplier scope</x:v>
      </x:c>
    </x:row>
    <x:row r="43" ht="64" customHeight="1">
      <x:c r="A43" s="21" t="str">
        <x:v>CN-02</x:v>
      </x:c>
      <x:c r="B43" s="21" t="str">
        <x:v>Blocking / hardware</x:v>
      </x:c>
      <x:c r="C43" s="21" t="str">
        <x:v>Holdown and anchor package</x:v>
      </x:c>
      <x:c r="D43" s="21" t="str">
        <x:v>Q-102 / CN-02</x:v>
      </x:c>
      <x:c r="E43" s="21" t="str">
        <x:v>Separate connection / anchorage allowance</x:v>
      </x:c>
      <x:c r="F43" s="21" t="str">
        <x:v>Not an engineered count or capacity schedule</x:v>
      </x:c>
      <x:c r="G43" s="21" t="str">
        <x:v>No itemized supplier coverage established; verify written quote</x:v>
      </x:c>
      <x:c r="H43" s="21" t="str">
        <x:v>RFI-04</x:v>
      </x:c>
      <x:c r="I43" s="21" t="str">
        <x:v>Confirm counts, capacities, coating and supplier scope</x:v>
      </x:c>
    </x:row>
    <x:row r="44" ht="64" customHeight="1">
      <x:c r="A44" s="21" t="str">
        <x:v>FN-01</x:v>
      </x:c>
      <x:c r="B44" s="21" t="str">
        <x:v>Blocking / hardware</x:v>
      </x:c>
      <x:c r="C44" s="21" t="str">
        <x:v>Fastener package</x:v>
      </x:c>
      <x:c r="D44" s="21" t="str">
        <x:v>Q-106 / FN-01</x:v>
      </x:c>
      <x:c r="E44" s="21" t="str">
        <x:v>Fastener material allowance</x:v>
      </x:c>
      <x:c r="F44" s="21" t="str">
        <x:v>Installation effort carried in assembly labor</x:v>
      </x:c>
      <x:c r="G44" s="21" t="str">
        <x:v>No itemized supplier coverage established; verify written quote</x:v>
      </x:c>
      <x:c r="H44" s="21" t="str">
        <x:v>RFI-04</x:v>
      </x:c>
      <x:c r="I44" s="21" t="str">
        <x:v>Confirm fastening schedule and coating requirements</x:v>
      </x:c>
    </x:row>
    <x:row r="45" ht="64" customHeight="1">
      <x:c r="A45" s="21" t="str">
        <x:v>TS-01</x:v>
      </x:c>
      <x:c r="B45" s="21" t="str">
        <x:v>Temporary scope</x:v>
      </x:c>
      <x:c r="C45" s="21" t="str">
        <x:v>Temporary bracing / consumables</x:v>
      </x:c>
      <x:c r="D45" s="21" t="str">
        <x:v>Q-106 / TS-01</x:v>
      </x:c>
      <x:c r="E45" s="21" t="str">
        <x:v>Temporary bracing / consumables allowance</x:v>
      </x:c>
      <x:c r="F45" s="21" t="str">
        <x:v>Permanent bracing in PB; equipment carried separately</x:v>
      </x:c>
      <x:c r="G45" s="21" t="str">
        <x:v>No itemized supplier coverage established; verify written quote</x:v>
      </x:c>
      <x:c r="H45" s="21" t="str">
        <x:v>RFI-11</x:v>
      </x:c>
      <x:c r="I45" s="21" t="str">
        <x:v>Agree means, sequence and access with framing contractor</x:v>
      </x:c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7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  <x:tableParts count="1">
    <x:tablePart xmlns:r="http://schemas.openxmlformats.org/officeDocument/2006/relationships" r:id="Raf58a5472314404f"/>
  </x:tableParts>
</x:worksheet>
</file>

<file path=xl/worksheets/sheet3.xml><?xml version="1.0" encoding="utf-8"?>
<x:worksheet xmlns:x="http://schemas.openxmlformats.org/spreadsheetml/2006/main">
  <x:sheetPr>
    <x:tabColor rgb="FF2533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21" hidden="0" customWidth="1"/>
    <x:col min="5" max="5" width="4" hidden="0" customWidth="1"/>
    <x:col min="6" max="6" width="80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CP-01 / Contractor turnover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27" customHeight="1">
      <x:c r="A4" s="2" t="str">
        <x:v>Two-story office / 18,000 SF / R1 / October 5, 2026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42" customHeight="1">
      <x:c r="A6" s="8" t="str">
        <x:v>Assembly group</x:v>
      </x:c>
      <x:c r="B6" s="8" t="str">
        <x:v>Material USD</x:v>
      </x:c>
      <x:c r="C6" s="8" t="str">
        <x:v>Labor USD</x:v>
      </x:c>
      <x:c r="D6" s="8" t="str">
        <x:v>Combined USD</x:v>
      </x:c>
      <x:c r="E6" s="2"/>
      <x:c r="F6" s="2"/>
    </x:row>
    <x:row r="7" ht="27" customHeight="1">
      <x:c r="A7" s="2" t="str">
        <x:v>Exterior walls</x:v>
      </x:c>
      <x:c r="B7" s="15" t="n">
        <x:f>SUMIFS('Pricing'!H7:H45,'Takeoff'!B7:B45,A7)</x:f>
        <x:v>29755.379999999997</x:v>
      </x:c>
      <x:c r="C7" s="15" t="n">
        <x:f>SUMIFS('Pricing'!I7:I45,'Takeoff'!B7:B45,A7)</x:f>
        <x:v>49172.5</x:v>
      </x:c>
      <x:c r="D7" s="15" t="n">
        <x:f>SUM(B7:C7)</x:f>
        <x:v>78927.88</x:v>
      </x:c>
      <x:c r="E7" s="2"/>
      <x:c r="F7" s="2" t="str">
        <x:v>REVIEW BEFORE BID / PURCHASE</x:v>
      </x:c>
    </x:row>
    <x:row r="8" ht="27" customHeight="1">
      <x:c r="A8" s="2" t="str">
        <x:v>Bearing walls</x:v>
      </x:c>
      <x:c r="B8" s="15" t="n">
        <x:f>SUMIFS('Pricing'!H7:H45,'Takeoff'!B7:B45,A8)</x:f>
        <x:v>6912.56</x:v>
      </x:c>
      <x:c r="C8" s="15" t="n">
        <x:f>SUMIFS('Pricing'!I7:I45,'Takeoff'!B7:B45,A8)</x:f>
        <x:v>6475.64</x:v>
      </x:c>
      <x:c r="D8" s="15" t="n">
        <x:f>SUM(B8:C8)</x:f>
        <x:v>13388.2</x:v>
      </x:c>
      <x:c r="E8" s="2"/>
      <x:c r="F8" s="2"/>
    </x:row>
    <x:row r="9" ht="27" customHeight="1">
      <x:c r="A9" s="2" t="str">
        <x:v>Interior partitions</x:v>
      </x:c>
      <x:c r="B9" s="15" t="n">
        <x:f>SUMIFS('Pricing'!H7:H45,'Takeoff'!B7:B45,A9)</x:f>
        <x:v>8791.5</x:v>
      </x:c>
      <x:c r="C9" s="15" t="n">
        <x:f>SUMIFS('Pricing'!I7:I45,'Takeoff'!B7:B45,A9)</x:f>
        <x:v>8372.16</x:v>
      </x:c>
      <x:c r="D9" s="15" t="n">
        <x:f>SUM(B9:C9)</x:f>
        <x:v>17163.66</x:v>
      </x:c>
      <x:c r="E9" s="2"/>
      <x:c r="F9" s="2" t="str">
        <x:v>Rates, tax, access and staged deliveries require confirmation.</x:v>
      </x:c>
    </x:row>
    <x:row r="10" ht="27" customHeight="1">
      <x:c r="A10" s="2" t="str">
        <x:v>Floor system</x:v>
      </x:c>
      <x:c r="B10" s="15" t="n">
        <x:f>SUMIFS('Pricing'!H7:H45,'Takeoff'!B7:B45,A10)</x:f>
        <x:v>83852.84</x:v>
      </x:c>
      <x:c r="C10" s="15" t="n">
        <x:f>SUMIFS('Pricing'!I7:I45,'Takeoff'!B7:B45,A10)</x:f>
        <x:v>49552.28</x:v>
      </x:c>
      <x:c r="D10" s="15" t="n">
        <x:f>SUM(B10:C10)</x:f>
        <x:v>133405.12</x:v>
      </x:c>
      <x:c r="E10" s="2"/>
      <x:c r="F10" s="2"/>
    </x:row>
    <x:row r="11" ht="27" customHeight="1">
      <x:c r="A11" s="2" t="str">
        <x:v>Roof system</x:v>
      </x:c>
      <x:c r="B11" s="15" t="n">
        <x:f>SUMIFS('Pricing'!H7:H45,'Takeoff'!B7:B45,A11)</x:f>
        <x:v>71589.76</x:v>
      </x:c>
      <x:c r="C11" s="15" t="n">
        <x:f>SUMIFS('Pricing'!I7:I45,'Takeoff'!B7:B45,A11)</x:f>
        <x:v>40457.28</x:v>
      </x:c>
      <x:c r="D11" s="15" t="n">
        <x:f>SUM(B11:C11)</x:f>
        <x:v>112047.04</x:v>
      </x:c>
      <x:c r="E11" s="2"/>
      <x:c r="F11" s="2" t="str">
        <x:v>Engineered framing, connectors and bracing remain allowances.</x:v>
      </x:c>
    </x:row>
    <x:row r="12" ht="27" customHeight="1">
      <x:c r="A12" s="2" t="str">
        <x:v>Blocking / hardware</x:v>
      </x:c>
      <x:c r="B12" s="15" t="n">
        <x:f>SUMIFS('Pricing'!H7:H45,'Takeoff'!B7:B45,A12)</x:f>
        <x:v>19166.879999999997</x:v>
      </x:c>
      <x:c r="C12" s="15" t="n">
        <x:f>SUMIFS('Pricing'!I7:I45,'Takeoff'!B7:B45,A12)</x:f>
        <x:v>11882.32</x:v>
      </x:c>
      <x:c r="D12" s="15" t="n">
        <x:f>SUM(B12:C12)</x:f>
        <x:v>31049.199999999997</x:v>
      </x:c>
      <x:c r="E12" s="2"/>
      <x:c r="F12" s="2"/>
    </x:row>
    <x:row r="13" ht="27" customHeight="1">
      <x:c r="A13" s="2" t="str">
        <x:v>Temporary scope</x:v>
      </x:c>
      <x:c r="B13" s="15" t="n">
        <x:f>SUMIFS('Pricing'!H7:H45,'Takeoff'!B7:B45,A13)</x:f>
        <x:v>1750</x:v>
      </x:c>
      <x:c r="C13" s="15" t="n">
        <x:f>SUMIFS('Pricing'!I7:I45,'Takeoff'!B7:B45,A13)</x:f>
        <x:v>4896</x:v>
      </x:c>
      <x:c r="D13" s="15" t="n">
        <x:f>SUM(B13:C13)</x:f>
        <x:v>6646</x:v>
      </x:c>
      <x:c r="E13" s="2"/>
      <x:c r="F13" s="2" t="str">
        <x:v>Supplier B is conditional; unknown delivery is not zero.</x:v>
      </x:c>
    </x:row>
    <x:row r="14" ht="27" customHeight="1">
      <x:c r="A14" s="2"/>
      <x:c r="B14" s="15"/>
      <x:c r="C14" s="15"/>
      <x:c r="D14" s="15"/>
      <x:c r="E14" s="2"/>
      <x:c r="F14" s="2"/>
    </x:row>
    <x:row r="15" ht="27" customHeight="1">
      <x:c r="A15" s="2" t="str">
        <x:v>Material</x:v>
      </x:c>
      <x:c r="B15" s="15"/>
      <x:c r="C15" s="15"/>
      <x:c r="D15" s="15" t="n">
        <x:f>'Pricing'!H47</x:f>
        <x:v>221818.91999999998</x:v>
      </x:c>
      <x:c r="E15" s="2"/>
      <x:c r="F15" s="2" t="str">
        <x:v>No structural design or construction release is issued.</x:v>
      </x:c>
    </x:row>
    <x:row r="16" ht="27" customHeight="1">
      <x:c r="A16" s="2" t="str">
        <x:v>Labor</x:v>
      </x:c>
      <x:c r="B16" s="15"/>
      <x:c r="C16" s="15"/>
      <x:c r="D16" s="15" t="n">
        <x:f>'Pricing'!I47</x:f>
        <x:v>170808.17999999996</x:v>
      </x:c>
      <x:c r="E16" s="2"/>
      <x:c r="F16" s="2"/>
    </x:row>
    <x:row r="17" ht="27" customHeight="1">
      <x:c r="A17" s="2" t="str">
        <x:v>Equipment</x:v>
      </x:c>
      <x:c r="B17" s="15"/>
      <x:c r="C17" s="15"/>
      <x:c r="D17" s="15" t="n">
        <x:f>'Pricing'!J48</x:f>
        <x:v>9800</x:v>
      </x:c>
      <x:c r="E17" s="2"/>
      <x:c r="F17" s="2" t="str">
        <x:v>Supplier comparison is a subset, not an additional budget cost.</x:v>
      </x:c>
    </x:row>
    <x:row r="18" ht="27" customHeight="1">
      <x:c r="A18" s="2" t="str">
        <x:v>Delivery</x:v>
      </x:c>
      <x:c r="B18" s="15"/>
      <x:c r="C18" s="15"/>
      <x:c r="D18" s="15" t="n">
        <x:f>'Pricing'!J49</x:f>
        <x:v>4200</x:v>
      </x:c>
      <x:c r="E18" s="2"/>
      <x:c r="F18" s="2"/>
    </x:row>
    <x:row r="19" ht="27" customHeight="1">
      <x:c r="A19" s="2" t="str">
        <x:v>Entered tax</x:v>
      </x:c>
      <x:c r="B19" s="15"/>
      <x:c r="C19" s="15"/>
      <x:c r="D19" s="15" t="n">
        <x:f>'Pricing'!J50</x:f>
        <x:v>0</x:v>
      </x:c>
      <x:c r="E19" s="2"/>
      <x:c r="F19" s="2"/>
    </x:row>
    <x:row r="20" ht="27" customHeight="1">
      <x:c r="A20" s="2" t="str">
        <x:v>Direct + entered tax</x:v>
      </x:c>
      <x:c r="B20" s="15"/>
      <x:c r="C20" s="15"/>
      <x:c r="D20" s="15" t="n">
        <x:f>'Pricing'!J51</x:f>
        <x:v>406627.1</x:v>
      </x:c>
      <x:c r="E20" s="2"/>
      <x:c r="F20" s="2"/>
    </x:row>
    <x:row r="21" ht="27" customHeight="1">
      <x:c r="A21" s="2" t="str">
        <x:v>Overhead / fee</x:v>
      </x:c>
      <x:c r="B21" s="15"/>
      <x:c r="C21" s="15"/>
      <x:c r="D21" s="15" t="n">
        <x:f>'Pricing'!J52</x:f>
        <x:v>32530.17</x:v>
      </x:c>
      <x:c r="E21" s="2"/>
      <x:c r="F21" s="2"/>
    </x:row>
    <x:row r="22" ht="27" customHeight="1">
      <x:c r="A22" s="2" t="str">
        <x:v>Risk reserve</x:v>
      </x:c>
      <x:c r="B22" s="15"/>
      <x:c r="C22" s="15"/>
      <x:c r="D22" s="15" t="n">
        <x:f>'Pricing'!J54</x:f>
        <x:v>21957.86</x:v>
      </x:c>
      <x:c r="E22" s="2"/>
      <x:c r="F22" s="2"/>
    </x:row>
    <x:row r="23" ht="27" customHeight="1">
      <x:c r="A23" s="2" t="str">
        <x:v>Review amount</x:v>
      </x:c>
      <x:c r="B23" s="15"/>
      <x:c r="C23" s="15"/>
      <x:c r="D23" s="15" t="n">
        <x:f>'Pricing'!J55</x:f>
        <x:v>461115.12999999995</x:v>
      </x:c>
      <x:c r="E23" s="2"/>
      <x:c r="F23" s="2"/>
    </x:row>
    <x:row r="24" ht="27" customHeight="1">
      <x:c r="A24" s="2"/>
      <x:c r="B24" s="2"/>
      <x:c r="C24" s="2"/>
      <x:c r="D24" s="2"/>
      <x:c r="E24" s="2"/>
      <x:c r="F24" s="2"/>
    </x:row>
    <x:row r="25" ht="27" customHeight="1">
      <x:c r="A25" s="2"/>
      <x:c r="B25" s="2"/>
      <x:c r="C25" s="2"/>
      <x:c r="D25" s="2"/>
      <x:c r="E25" s="2"/>
      <x:c r="F25" s="2"/>
    </x:row>
    <x:row r="26" ht="27" customHeight="1">
      <x:c r="A26" s="2"/>
      <x:c r="B26" s="2"/>
      <x:c r="C26" s="2"/>
      <x:c r="D26" s="2"/>
      <x:c r="E26" s="2"/>
      <x:c r="F26" s="2"/>
    </x:row>
    <x:row r="27" ht="27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  <x:row r="30" ht="27" customHeight="1">
      <x:c r="A30" s="2"/>
      <x:c r="B30" s="2"/>
      <x:c r="C30" s="2"/>
      <x:c r="D30" s="2"/>
      <x:c r="E30" s="2"/>
      <x:c r="F30" s="2"/>
    </x:row>
    <x:row r="31" ht="27" customHeight="1">
      <x:c r="A31" s="2"/>
      <x:c r="B31" s="2"/>
      <x:c r="C31" s="2"/>
      <x:c r="D31" s="2"/>
      <x:c r="E31" s="2"/>
      <x:c r="F31" s="2"/>
    </x:row>
    <x:row r="32" ht="27" customHeight="1">
      <x:c r="A32" s="2"/>
      <x:c r="B32" s="2"/>
      <x:c r="C32" s="2"/>
      <x:c r="D32" s="2"/>
      <x:c r="E32" s="2"/>
      <x:c r="F32" s="2"/>
    </x:row>
    <x:row r="33" ht="27" customHeight="1">
      <x:c r="A33" s="2"/>
      <x:c r="B33" s="2"/>
      <x:c r="C33" s="2"/>
      <x:c r="D33" s="2"/>
      <x:c r="E33" s="2"/>
      <x:c r="F33" s="2"/>
    </x:row>
    <x:row r="34" ht="27" customHeight="1">
      <x:c r="A34" s="2"/>
      <x:c r="B34" s="2"/>
      <x:c r="C34" s="2"/>
      <x:c r="D34" s="2"/>
      <x:c r="E34" s="2"/>
      <x:c r="F34" s="2"/>
    </x:row>
    <x:row r="35" ht="27" customHeight="1">
      <x:c r="A35" s="2"/>
      <x:c r="B35" s="2"/>
      <x:c r="C35" s="2"/>
      <x:c r="D35" s="2"/>
      <x:c r="E35" s="2"/>
      <x:c r="F35" s="2"/>
    </x:row>
    <x:row r="36" ht="27" customHeight="1">
      <x:c r="A36" s="2"/>
      <x:c r="B36" s="2"/>
      <x:c r="C36" s="2"/>
      <x:c r="D36" s="2"/>
      <x:c r="E36" s="2"/>
      <x:c r="F36" s="2"/>
    </x:row>
    <x:row r="37" ht="27" customHeight="1">
      <x:c r="A37" s="2"/>
      <x:c r="B37" s="2"/>
      <x:c r="C37" s="2"/>
      <x:c r="D37" s="2"/>
      <x:c r="E37" s="2"/>
      <x:c r="F37" s="2"/>
    </x:row>
    <x:row r="38" ht="27" customHeight="1">
      <x:c r="A38" s="2"/>
      <x:c r="B38" s="2"/>
      <x:c r="C38" s="2"/>
      <x:c r="D38" s="2"/>
      <x:c r="E38" s="2"/>
      <x:c r="F38" s="2"/>
    </x:row>
    <x:row r="39" ht="27" customHeight="1">
      <x:c r="A39" s="2"/>
      <x:c r="B39" s="2"/>
      <x:c r="C39" s="2"/>
      <x:c r="D39" s="2"/>
      <x:c r="E39" s="2"/>
      <x:c r="F39" s="2"/>
    </x:row>
    <x:row r="40" ht="27" customHeight="1">
      <x:c r="A40" s="2"/>
      <x:c r="B40" s="2"/>
      <x:c r="C40" s="2"/>
      <x:c r="D40" s="2"/>
      <x:c r="E40" s="2"/>
      <x:c r="F4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D24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48" hidden="0" customWidth="1"/>
    <x:col min="3" max="3" width="10" hidden="0" customWidth="1"/>
    <x:col min="4" max="4" width="14" hidden="0" customWidth="1"/>
    <x:col min="5" max="5" width="16" hidden="0" customWidth="1"/>
    <x:col min="6" max="6" width="14" hidden="0" customWidth="1"/>
    <x:col min="7" max="7" width="15" hidden="0" customWidth="1"/>
    <x:col min="8" max="8" width="17" hidden="0" customWidth="1"/>
    <x:col min="9" max="9" width="17" hidden="0" customWidth="1"/>
    <x:col min="10" max="10" width="19" hidden="0" customWidth="1"/>
    <x:col min="11" max="11" width="30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7" customHeight="1">
      <x:c r="A2" s="36" t="str">
        <x:v>CP-01 / Pricing and labor build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</x:row>
    <x:row r="4" ht="27" customHeight="1">
      <x:c r="A4" s="2" t="str">
        <x:v>Labor rate / USD per hour</x:v>
      </x:c>
      <x:c r="B4" s="2"/>
      <x:c r="C4" s="2"/>
      <x:c r="D4" s="2"/>
      <x:c r="E4" s="9" t="n">
        <x:v>68</x:v>
      </x:c>
      <x:c r="F4" s="2"/>
      <x:c r="G4" s="2"/>
      <x:c r="H4" s="2"/>
      <x:c r="I4" s="2"/>
      <x:c r="J4" s="2"/>
      <x:c r="K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8" t="str">
        <x:v>ID</x:v>
      </x:c>
      <x:c r="B6" s="8" t="str">
        <x:v>Assembly</x:v>
      </x:c>
      <x:c r="C6" s="8" t="str">
        <x:v>Unit</x:v>
      </x:c>
      <x:c r="D6" s="8" t="str">
        <x:v>Buy quantity</x:v>
      </x:c>
      <x:c r="E6" s="8" t="str">
        <x:v>USD / unit</x:v>
      </x:c>
      <x:c r="F6" s="8" t="str">
        <x:v>Net quantity</x:v>
      </x:c>
      <x:c r="G6" s="8" t="str">
        <x:v>Hours / unit</x:v>
      </x:c>
      <x:c r="H6" s="8" t="str">
        <x:v>Material USD</x:v>
      </x:c>
      <x:c r="I6" s="8" t="str">
        <x:v>Labor USD</x:v>
      </x:c>
      <x:c r="J6" s="8" t="str">
        <x:v>Direct USD</x:v>
      </x:c>
      <x:c r="K6" s="8" t="str">
        <x:v>Treatment</x:v>
      </x:c>
    </x:row>
    <x:row r="7" ht="36" customHeight="1">
      <x:c r="A7" s="2" t="str">
        <x:f>'Takeoff'!A7</x:f>
        <x:v>EW-01</x:v>
      </x:c>
      <x:c r="B7" s="21" t="str">
        <x:f>'Takeoff'!C7</x:f>
        <x:v>Level 01 wall sheathing / 4x8 panel</x:v>
      </x:c>
      <x:c r="C7" s="21" t="str">
        <x:f>'Takeoff'!D7</x:f>
        <x:v>SF</x:v>
      </x:c>
      <x:c r="D7" s="17" t="n">
        <x:f>'Takeoff'!K7</x:f>
        <x:v>5120</x:v>
      </x:c>
      <x:c r="E7" s="18" t="n">
        <x:v>0.775</x:v>
      </x:c>
      <x:c r="F7" s="17" t="n">
        <x:f>'Takeoff'!J7</x:f>
        <x:v>4641</x:v>
      </x:c>
      <x:c r="G7" s="16" t="n">
        <x:v>0.055</x:v>
      </x:c>
      <x:c r="H7" s="15" t="n">
        <x:f>ROUND(D7*E7,2)</x:f>
        <x:v>3968</x:v>
      </x:c>
      <x:c r="I7" s="15" t="n">
        <x:f>ROUND(F7*G7*$E$4,2)</x:f>
        <x:v>17357.34</x:v>
      </x:c>
      <x:c r="J7" s="15" t="n">
        <x:f>H7+I7</x:f>
        <x:v>21325.34</x:v>
      </x:c>
      <x:c r="K7" s="2" t="str">
        <x:v>Review basis</x:v>
      </x:c>
    </x:row>
    <x:row r="8" ht="36" customHeight="1">
      <x:c r="A8" s="2" t="str">
        <x:f>'Takeoff'!A8</x:f>
        <x:v>ST-01</x:v>
      </x:c>
      <x:c r="B8" s="21" t="str">
        <x:f>'Takeoff'!C8</x:f>
        <x:v>Level 01 wall studs / assumed 16 in OC</x:v>
      </x:c>
      <x:c r="C8" s="21" t="str">
        <x:f>'Takeoff'!D8</x:f>
        <x:v>EA</x:v>
      </x:c>
      <x:c r="D8" s="17" t="n">
        <x:f>'Takeoff'!K8</x:f>
        <x:v>321</x:v>
      </x:c>
      <x:c r="E8" s="18" t="n">
        <x:v>12.5</x:v>
      </x:c>
      <x:c r="F8" s="17" t="n">
        <x:f>'Takeoff'!J8</x:f>
        <x:v>297</x:v>
      </x:c>
      <x:c r="G8" s="16" t="n">
        <x:v>0.16</x:v>
      </x:c>
      <x:c r="H8" s="15" t="n">
        <x:f>ROUND(D8*E8,2)</x:f>
        <x:v>4012.5</x:v>
      </x:c>
      <x:c r="I8" s="15" t="n">
        <x:f>ROUND(F8*G8*$E$4,2)</x:f>
        <x:v>3231.36</x:v>
      </x:c>
      <x:c r="J8" s="15" t="n">
        <x:f>H8+I8</x:f>
        <x:v>7243.860000000001</x:v>
      </x:c>
      <x:c r="K8" s="2" t="str">
        <x:v>Review basis</x:v>
      </x:c>
    </x:row>
    <x:row r="9" ht="36" customHeight="1">
      <x:c r="A9" s="2" t="str">
        <x:f>'Takeoff'!A9</x:f>
        <x:v>PL-01</x:v>
      </x:c>
      <x:c r="B9" s="21" t="str">
        <x:f>'Takeoff'!C9</x:f>
        <x:v>Level 01 double top plates</x:v>
      </x:c>
      <x:c r="C9" s="21" t="str">
        <x:f>'Takeoff'!D9</x:f>
        <x:v>LF</x:v>
      </x:c>
      <x:c r="D9" s="17" t="n">
        <x:f>'Takeoff'!K9</x:f>
        <x:v>848</x:v>
      </x:c>
      <x:c r="E9" s="18" t="n">
        <x:v>1.18</x:v>
      </x:c>
      <x:c r="F9" s="17" t="n">
        <x:f>'Takeoff'!J9</x:f>
        <x:v>780</x:v>
      </x:c>
      <x:c r="G9" s="16" t="n">
        <x:v>0.018</x:v>
      </x:c>
      <x:c r="H9" s="15" t="n">
        <x:f>ROUND(D9*E9,2)</x:f>
        <x:v>1000.64</x:v>
      </x:c>
      <x:c r="I9" s="15" t="n">
        <x:f>ROUND(F9*G9*$E$4,2)</x:f>
        <x:v>954.72</x:v>
      </x:c>
      <x:c r="J9" s="15" t="n">
        <x:f>H9+I9</x:f>
        <x:v>1955.3600000000001</x:v>
      </x:c>
      <x:c r="K9" s="2" t="str">
        <x:v>Review basis</x:v>
      </x:c>
    </x:row>
    <x:row r="10" ht="36" customHeight="1">
      <x:c r="A10" s="2" t="str">
        <x:f>'Takeoff'!A10</x:f>
        <x:v>BP-01</x:v>
      </x:c>
      <x:c r="B10" s="21" t="str">
        <x:f>'Takeoff'!C10</x:f>
        <x:v>Level 01 bottom plate</x:v>
      </x:c>
      <x:c r="C10" s="21" t="str">
        <x:f>'Takeoff'!D10</x:f>
        <x:v>LF</x:v>
      </x:c>
      <x:c r="D10" s="17" t="n">
        <x:f>'Takeoff'!K10</x:f>
        <x:v>432</x:v>
      </x:c>
      <x:c r="E10" s="18" t="n">
        <x:v>1.42</x:v>
      </x:c>
      <x:c r="F10" s="17" t="n">
        <x:f>'Takeoff'!J10</x:f>
        <x:v>390</x:v>
      </x:c>
      <x:c r="G10" s="16" t="n">
        <x:v>0.022</x:v>
      </x:c>
      <x:c r="H10" s="15" t="n">
        <x:f>ROUND(D10*E10,2)</x:f>
        <x:v>613.44</x:v>
      </x:c>
      <x:c r="I10" s="15" t="n">
        <x:f>ROUND(F10*G10*$E$4,2)</x:f>
        <x:v>583.44</x:v>
      </x:c>
      <x:c r="J10" s="15" t="n">
        <x:f>H10+I10</x:f>
        <x:v>1196.88</x:v>
      </x:c>
      <x:c r="K10" s="2" t="str">
        <x:v>Review basis</x:v>
      </x:c>
    </x:row>
    <x:row r="11" ht="36" customHeight="1">
      <x:c r="A11" s="2" t="str">
        <x:f>'Takeoff'!A11</x:f>
        <x:v>OP-01</x:v>
      </x:c>
      <x:c r="B11" s="21" t="str">
        <x:f>'Takeoff'!C11</x:f>
        <x:v>Level 01 opening jamb and cripple allowance</x:v>
      </x:c>
      <x:c r="C11" s="21" t="str">
        <x:f>'Takeoff'!D11</x:f>
        <x:v>EA</x:v>
      </x:c>
      <x:c r="D11" s="17" t="n">
        <x:f>'Takeoff'!K11</x:f>
        <x:v>160</x:v>
      </x:c>
      <x:c r="E11" s="18" t="n">
        <x:v>10.8</x:v>
      </x:c>
      <x:c r="F11" s="17" t="n">
        <x:f>'Takeoff'!J11</x:f>
        <x:v>152</x:v>
      </x:c>
      <x:c r="G11" s="16" t="n">
        <x:v>0.16</x:v>
      </x:c>
      <x:c r="H11" s="15" t="n">
        <x:f>ROUND(D11*E11,2)</x:f>
        <x:v>1728</x:v>
      </x:c>
      <x:c r="I11" s="15" t="n">
        <x:f>ROUND(F11*G11*$E$4,2)</x:f>
        <x:v>1653.76</x:v>
      </x:c>
      <x:c r="J11" s="15" t="n">
        <x:f>H11+I11</x:f>
        <x:v>3381.76</x:v>
      </x:c>
      <x:c r="K11" s="2" t="str">
        <x:v>Allowance</x:v>
      </x:c>
    </x:row>
    <x:row r="12" ht="36" customHeight="1">
      <x:c r="A12" s="2" t="str">
        <x:f>'Takeoff'!A12</x:f>
        <x:v>EW-02</x:v>
      </x:c>
      <x:c r="B12" s="21" t="str">
        <x:f>'Takeoff'!C12</x:f>
        <x:v>Level 02 wall sheathing / 4x8 panel</x:v>
      </x:c>
      <x:c r="C12" s="21" t="str">
        <x:f>'Takeoff'!D12</x:f>
        <x:v>SF</x:v>
      </x:c>
      <x:c r="D12" s="17" t="n">
        <x:f>'Takeoff'!K12</x:f>
        <x:v>4384</x:v>
      </x:c>
      <x:c r="E12" s="18" t="n">
        <x:v>0.775</x:v>
      </x:c>
      <x:c r="F12" s="17" t="n">
        <x:f>'Takeoff'!J12</x:f>
        <x:v>3978</x:v>
      </x:c>
      <x:c r="G12" s="16" t="n">
        <x:v>0.055</x:v>
      </x:c>
      <x:c r="H12" s="15" t="n">
        <x:f>ROUND(D12*E12,2)</x:f>
        <x:v>3397.6</x:v>
      </x:c>
      <x:c r="I12" s="15" t="n">
        <x:f>ROUND(F12*G12*$E$4,2)</x:f>
        <x:v>14877.72</x:v>
      </x:c>
      <x:c r="J12" s="15" t="n">
        <x:f>H12+I12</x:f>
        <x:v>18275.32</x:v>
      </x:c>
      <x:c r="K12" s="2" t="str">
        <x:v>Review basis</x:v>
      </x:c>
    </x:row>
    <x:row r="13" ht="36" customHeight="1">
      <x:c r="A13" s="2" t="str">
        <x:f>'Takeoff'!A13</x:f>
        <x:v>ST-02</x:v>
      </x:c>
      <x:c r="B13" s="21" t="str">
        <x:f>'Takeoff'!C13</x:f>
        <x:v>Level 02 wall studs / assumed 16 in OC</x:v>
      </x:c>
      <x:c r="C13" s="21" t="str">
        <x:f>'Takeoff'!D13</x:f>
        <x:v>EA</x:v>
      </x:c>
      <x:c r="D13" s="17" t="n">
        <x:f>'Takeoff'!K13</x:f>
        <x:v>321</x:v>
      </x:c>
      <x:c r="E13" s="18" t="n">
        <x:v>10.8</x:v>
      </x:c>
      <x:c r="F13" s="17" t="n">
        <x:f>'Takeoff'!J13</x:f>
        <x:v>297</x:v>
      </x:c>
      <x:c r="G13" s="16" t="n">
        <x:v>0.16</x:v>
      </x:c>
      <x:c r="H13" s="15" t="n">
        <x:f>ROUND(D13*E13,2)</x:f>
        <x:v>3466.8</x:v>
      </x:c>
      <x:c r="I13" s="15" t="n">
        <x:f>ROUND(F13*G13*$E$4,2)</x:f>
        <x:v>3231.36</x:v>
      </x:c>
      <x:c r="J13" s="15" t="n">
        <x:f>H13+I13</x:f>
        <x:v>6698.16</x:v>
      </x:c>
      <x:c r="K13" s="2" t="str">
        <x:v>Review basis</x:v>
      </x:c>
    </x:row>
    <x:row r="14" ht="36" customHeight="1">
      <x:c r="A14" s="2" t="str">
        <x:f>'Takeoff'!A14</x:f>
        <x:v>PL-02</x:v>
      </x:c>
      <x:c r="B14" s="21" t="str">
        <x:f>'Takeoff'!C14</x:f>
        <x:v>Level 02 double top plates</x:v>
      </x:c>
      <x:c r="C14" s="21" t="str">
        <x:f>'Takeoff'!D14</x:f>
        <x:v>LF</x:v>
      </x:c>
      <x:c r="D14" s="17" t="n">
        <x:f>'Takeoff'!K14</x:f>
        <x:v>848</x:v>
      </x:c>
      <x:c r="E14" s="18" t="n">
        <x:v>1.18</x:v>
      </x:c>
      <x:c r="F14" s="17" t="n">
        <x:f>'Takeoff'!J14</x:f>
        <x:v>780</x:v>
      </x:c>
      <x:c r="G14" s="16" t="n">
        <x:v>0.018</x:v>
      </x:c>
      <x:c r="H14" s="15" t="n">
        <x:f>ROUND(D14*E14,2)</x:f>
        <x:v>1000.64</x:v>
      </x:c>
      <x:c r="I14" s="15" t="n">
        <x:f>ROUND(F14*G14*$E$4,2)</x:f>
        <x:v>954.72</x:v>
      </x:c>
      <x:c r="J14" s="15" t="n">
        <x:f>H14+I14</x:f>
        <x:v>1955.3600000000001</x:v>
      </x:c>
      <x:c r="K14" s="2" t="str">
        <x:v>Review basis</x:v>
      </x:c>
    </x:row>
    <x:row r="15" ht="36" customHeight="1">
      <x:c r="A15" s="2" t="str">
        <x:f>'Takeoff'!A15</x:f>
        <x:v>BP-02</x:v>
      </x:c>
      <x:c r="B15" s="21" t="str">
        <x:f>'Takeoff'!C15</x:f>
        <x:v>Level 02 bottom plate</x:v>
      </x:c>
      <x:c r="C15" s="21" t="str">
        <x:f>'Takeoff'!D15</x:f>
        <x:v>LF</x:v>
      </x:c>
      <x:c r="D15" s="17" t="n">
        <x:f>'Takeoff'!K15</x:f>
        <x:v>432</x:v>
      </x:c>
      <x:c r="E15" s="18" t="n">
        <x:v>1.18</x:v>
      </x:c>
      <x:c r="F15" s="17" t="n">
        <x:f>'Takeoff'!J15</x:f>
        <x:v>390</x:v>
      </x:c>
      <x:c r="G15" s="16" t="n">
        <x:v>0.022</x:v>
      </x:c>
      <x:c r="H15" s="15" t="n">
        <x:f>ROUND(D15*E15,2)</x:f>
        <x:v>509.76</x:v>
      </x:c>
      <x:c r="I15" s="15" t="n">
        <x:f>ROUND(F15*G15*$E$4,2)</x:f>
        <x:v>583.44</x:v>
      </x:c>
      <x:c r="J15" s="15" t="n">
        <x:f>H15+I15</x:f>
        <x:v>1093.2</x:v>
      </x:c>
      <x:c r="K15" s="2" t="str">
        <x:v>Review basis</x:v>
      </x:c>
    </x:row>
    <x:row r="16" ht="36" customHeight="1">
      <x:c r="A16" s="2" t="str">
        <x:f>'Takeoff'!A16</x:f>
        <x:v>OP-02</x:v>
      </x:c>
      <x:c r="B16" s="21" t="str">
        <x:f>'Takeoff'!C16</x:f>
        <x:v>Level 02 opening jamb and cripple allowance</x:v>
      </x:c>
      <x:c r="C16" s="21" t="str">
        <x:f>'Takeoff'!D16</x:f>
        <x:v>EA</x:v>
      </x:c>
      <x:c r="D16" s="17" t="n">
        <x:f>'Takeoff'!K16</x:f>
        <x:v>135</x:v>
      </x:c>
      <x:c r="E16" s="18" t="n">
        <x:v>10.8</x:v>
      </x:c>
      <x:c r="F16" s="17" t="n">
        <x:f>'Takeoff'!J16</x:f>
        <x:v>128</x:v>
      </x:c>
      <x:c r="G16" s="16" t="n">
        <x:v>0.16</x:v>
      </x:c>
      <x:c r="H16" s="15" t="n">
        <x:f>ROUND(D16*E16,2)</x:f>
        <x:v>1458</x:v>
      </x:c>
      <x:c r="I16" s="15" t="n">
        <x:f>ROUND(F16*G16*$E$4,2)</x:f>
        <x:v>1392.64</x:v>
      </x:c>
      <x:c r="J16" s="15" t="n">
        <x:f>H16+I16</x:f>
        <x:v>2850.6400000000003</x:v>
      </x:c>
      <x:c r="K16" s="2" t="str">
        <x:v>Allowance</x:v>
      </x:c>
    </x:row>
    <x:row r="17" ht="36" customHeight="1">
      <x:c r="A17" s="2" t="str">
        <x:f>'Takeoff'!A17</x:f>
        <x:v>BW-01</x:v>
      </x:c>
      <x:c r="B17" s="21" t="str">
        <x:f>'Takeoff'!C17</x:f>
        <x:v>Level 01 bearing-wall stud count</x:v>
      </x:c>
      <x:c r="C17" s="21" t="str">
        <x:f>'Takeoff'!D17</x:f>
        <x:v>EA</x:v>
      </x:c>
      <x:c r="D17" s="17" t="n">
        <x:f>'Takeoff'!K17</x:f>
        <x:v>245</x:v>
      </x:c>
      <x:c r="E17" s="18" t="n">
        <x:v>10.8</x:v>
      </x:c>
      <x:c r="F17" s="17" t="n">
        <x:f>'Takeoff'!J17</x:f>
        <x:v>226</x:v>
      </x:c>
      <x:c r="G17" s="16" t="n">
        <x:v>0.16</x:v>
      </x:c>
      <x:c r="H17" s="15" t="n">
        <x:f>ROUND(D17*E17,2)</x:f>
        <x:v>2646</x:v>
      </x:c>
      <x:c r="I17" s="15" t="n">
        <x:f>ROUND(F17*G17*$E$4,2)</x:f>
        <x:v>2458.88</x:v>
      </x:c>
      <x:c r="J17" s="15" t="n">
        <x:f>H17+I17</x:f>
        <x:v>5104.88</x:v>
      </x:c>
      <x:c r="K17" s="2" t="str">
        <x:v>Review basis</x:v>
      </x:c>
    </x:row>
    <x:row r="18" ht="36" customHeight="1">
      <x:c r="A18" s="2" t="str">
        <x:f>'Takeoff'!A18</x:f>
        <x:v>BT-01</x:v>
      </x:c>
      <x:c r="B18" s="21" t="str">
        <x:f>'Takeoff'!C18</x:f>
        <x:v>Level 01 bearing-wall top and bottom plates</x:v>
      </x:c>
      <x:c r="C18" s="21" t="str">
        <x:f>'Takeoff'!D18</x:f>
        <x:v>LF</x:v>
      </x:c>
      <x:c r="D18" s="17" t="n">
        <x:f>'Takeoff'!K18</x:f>
        <x:v>928</x:v>
      </x:c>
      <x:c r="E18" s="18" t="n">
        <x:v>1.18</x:v>
      </x:c>
      <x:c r="F18" s="17" t="n">
        <x:f>'Takeoff'!J18</x:f>
        <x:v>855</x:v>
      </x:c>
      <x:c r="G18" s="16" t="n">
        <x:v>0.018</x:v>
      </x:c>
      <x:c r="H18" s="15" t="n">
        <x:f>ROUND(D18*E18,2)</x:f>
        <x:v>1095.04</x:v>
      </x:c>
      <x:c r="I18" s="15" t="n">
        <x:f>ROUND(F18*G18*$E$4,2)</x:f>
        <x:v>1046.52</x:v>
      </x:c>
      <x:c r="J18" s="15" t="n">
        <x:f>H18+I18</x:f>
        <x:v>2141.56</x:v>
      </x:c>
      <x:c r="K18" s="2" t="str">
        <x:v>Review basis</x:v>
      </x:c>
    </x:row>
    <x:row r="19" ht="36" customHeight="1">
      <x:c r="A19" s="2" t="str">
        <x:f>'Takeoff'!A19</x:f>
        <x:v>NB-01</x:v>
      </x:c>
      <x:c r="B19" s="21" t="str">
        <x:f>'Takeoff'!C19</x:f>
        <x:v>Level 01 nonbearing wood partition studs</x:v>
      </x:c>
      <x:c r="C19" s="21" t="str">
        <x:f>'Takeoff'!D19</x:f>
        <x:v>EA</x:v>
      </x:c>
      <x:c r="D19" s="17" t="n">
        <x:f>'Takeoff'!K19</x:f>
        <x:v>362</x:v>
      </x:c>
      <x:c r="E19" s="18" t="n">
        <x:v>8.7</x:v>
      </x:c>
      <x:c r="F19" s="17" t="n">
        <x:f>'Takeoff'!J19</x:f>
        <x:v>335</x:v>
      </x:c>
      <x:c r="G19" s="16" t="n">
        <x:v>0.13</x:v>
      </x:c>
      <x:c r="H19" s="15" t="n">
        <x:f>ROUND(D19*E19,2)</x:f>
        <x:v>3149.4</x:v>
      </x:c>
      <x:c r="I19" s="15" t="n">
        <x:f>ROUND(F19*G19*$E$4,2)</x:f>
        <x:v>2961.4</x:v>
      </x:c>
      <x:c r="J19" s="15" t="n">
        <x:f>H19+I19</x:f>
        <x:v>6110.8</x:v>
      </x:c>
      <x:c r="K19" s="2" t="str">
        <x:v>Allowance</x:v>
      </x:c>
    </x:row>
    <x:row r="20" ht="36" customHeight="1">
      <x:c r="A20" s="2" t="str">
        <x:f>'Takeoff'!A20</x:f>
        <x:v>NP-01</x:v>
      </x:c>
      <x:c r="B20" s="21" t="str">
        <x:f>'Takeoff'!C20</x:f>
        <x:v>Level 01 nonbearing partition plates</x:v>
      </x:c>
      <x:c r="C20" s="21" t="str">
        <x:f>'Takeoff'!D20</x:f>
        <x:v>LF</x:v>
      </x:c>
      <x:c r="D20" s="17" t="n">
        <x:f>'Takeoff'!K20</x:f>
        <x:v>1376</x:v>
      </x:c>
      <x:c r="E20" s="18" t="n">
        <x:v>1.02</x:v>
      </x:c>
      <x:c r="F20" s="17" t="n">
        <x:f>'Takeoff'!J20</x:f>
        <x:v>1260</x:v>
      </x:c>
      <x:c r="G20" s="16" t="n">
        <x:v>0.016</x:v>
      </x:c>
      <x:c r="H20" s="15" t="n">
        <x:f>ROUND(D20*E20,2)</x:f>
        <x:v>1403.52</x:v>
      </x:c>
      <x:c r="I20" s="15" t="n">
        <x:f>ROUND(F20*G20*$E$4,2)</x:f>
        <x:v>1370.88</x:v>
      </x:c>
      <x:c r="J20" s="15" t="n">
        <x:f>H20+I20</x:f>
        <x:v>2774.4</x:v>
      </x:c>
      <x:c r="K20" s="2" t="str">
        <x:v>Review basis</x:v>
      </x:c>
    </x:row>
    <x:row r="21" ht="36" customHeight="1">
      <x:c r="A21" s="2" t="str">
        <x:f>'Takeoff'!A21</x:f>
        <x:v>BW-02</x:v>
      </x:c>
      <x:c r="B21" s="21" t="str">
        <x:f>'Takeoff'!C21</x:f>
        <x:v>Level 02 bearing-wall stud count</x:v>
      </x:c>
      <x:c r="C21" s="21" t="str">
        <x:f>'Takeoff'!D21</x:f>
        <x:v>EA</x:v>
      </x:c>
      <x:c r="D21" s="17" t="n">
        <x:f>'Takeoff'!K21</x:f>
        <x:v>208</x:v>
      </x:c>
      <x:c r="E21" s="18" t="n">
        <x:v>10.8</x:v>
      </x:c>
      <x:c r="F21" s="17" t="n">
        <x:f>'Takeoff'!J21</x:f>
        <x:v>192</x:v>
      </x:c>
      <x:c r="G21" s="16" t="n">
        <x:v>0.16</x:v>
      </x:c>
      <x:c r="H21" s="15" t="n">
        <x:f>ROUND(D21*E21,2)</x:f>
        <x:v>2246.4</x:v>
      </x:c>
      <x:c r="I21" s="15" t="n">
        <x:f>ROUND(F21*G21*$E$4,2)</x:f>
        <x:v>2088.96</x:v>
      </x:c>
      <x:c r="J21" s="15" t="n">
        <x:f>H21+I21</x:f>
        <x:v>4335.360000000001</x:v>
      </x:c>
      <x:c r="K21" s="2" t="str">
        <x:v>Review basis</x:v>
      </x:c>
    </x:row>
    <x:row r="22" ht="36" customHeight="1">
      <x:c r="A22" s="2" t="str">
        <x:f>'Takeoff'!A22</x:f>
        <x:v>BT-02</x:v>
      </x:c>
      <x:c r="B22" s="21" t="str">
        <x:f>'Takeoff'!C22</x:f>
        <x:v>Level 02 bearing-wall top and bottom plates</x:v>
      </x:c>
      <x:c r="C22" s="21" t="str">
        <x:f>'Takeoff'!D22</x:f>
        <x:v>LF</x:v>
      </x:c>
      <x:c r="D22" s="17" t="n">
        <x:f>'Takeoff'!K22</x:f>
        <x:v>784</x:v>
      </x:c>
      <x:c r="E22" s="18" t="n">
        <x:v>1.18</x:v>
      </x:c>
      <x:c r="F22" s="17" t="n">
        <x:f>'Takeoff'!J22</x:f>
        <x:v>720</x:v>
      </x:c>
      <x:c r="G22" s="16" t="n">
        <x:v>0.018</x:v>
      </x:c>
      <x:c r="H22" s="15" t="n">
        <x:f>ROUND(D22*E22,2)</x:f>
        <x:v>925.12</x:v>
      </x:c>
      <x:c r="I22" s="15" t="n">
        <x:f>ROUND(F22*G22*$E$4,2)</x:f>
        <x:v>881.28</x:v>
      </x:c>
      <x:c r="J22" s="15" t="n">
        <x:f>H22+I22</x:f>
        <x:v>1806.4</x:v>
      </x:c>
      <x:c r="K22" s="2" t="str">
        <x:v>Review basis</x:v>
      </x:c>
    </x:row>
    <x:row r="23" ht="36" customHeight="1">
      <x:c r="A23" s="2" t="str">
        <x:f>'Takeoff'!A23</x:f>
        <x:v>NB-02</x:v>
      </x:c>
      <x:c r="B23" s="21" t="str">
        <x:f>'Takeoff'!C23</x:f>
        <x:v>Level 02 nonbearing wood partition studs</x:v>
      </x:c>
      <x:c r="C23" s="21" t="str">
        <x:f>'Takeoff'!D23</x:f>
        <x:v>EA</x:v>
      </x:c>
      <x:c r="D23" s="17" t="n">
        <x:f>'Takeoff'!K23</x:f>
        <x:v>339</x:v>
      </x:c>
      <x:c r="E23" s="18" t="n">
        <x:v>8.7</x:v>
      </x:c>
      <x:c r="F23" s="17" t="n">
        <x:f>'Takeoff'!J23</x:f>
        <x:v>313</x:v>
      </x:c>
      <x:c r="G23" s="16" t="n">
        <x:v>0.13</x:v>
      </x:c>
      <x:c r="H23" s="15" t="n">
        <x:f>ROUND(D23*E23,2)</x:f>
        <x:v>2949.3</x:v>
      </x:c>
      <x:c r="I23" s="15" t="n">
        <x:f>ROUND(F23*G23*$E$4,2)</x:f>
        <x:v>2766.92</x:v>
      </x:c>
      <x:c r="J23" s="15" t="n">
        <x:f>H23+I23</x:f>
        <x:v>5716.22</x:v>
      </x:c>
      <x:c r="K23" s="2" t="str">
        <x:v>Allowance</x:v>
      </x:c>
    </x:row>
    <x:row r="24" ht="36" customHeight="1">
      <x:c r="A24" s="2" t="str">
        <x:f>'Takeoff'!A24</x:f>
        <x:v>NP-02</x:v>
      </x:c>
      <x:c r="B24" s="21" t="str">
        <x:f>'Takeoff'!C24</x:f>
        <x:v>Level 02 nonbearing partition plates</x:v>
      </x:c>
      <x:c r="C24" s="21" t="str">
        <x:f>'Takeoff'!D24</x:f>
        <x:v>LF</x:v>
      </x:c>
      <x:c r="D24" s="17" t="n">
        <x:f>'Takeoff'!K24</x:f>
        <x:v>1264</x:v>
      </x:c>
      <x:c r="E24" s="18" t="n">
        <x:v>1.02</x:v>
      </x:c>
      <x:c r="F24" s="17" t="n">
        <x:f>'Takeoff'!J24</x:f>
        <x:v>1170</x:v>
      </x:c>
      <x:c r="G24" s="16" t="n">
        <x:v>0.016</x:v>
      </x:c>
      <x:c r="H24" s="15" t="n">
        <x:f>ROUND(D24*E24,2)</x:f>
        <x:v>1289.28</x:v>
      </x:c>
      <x:c r="I24" s="15" t="n">
        <x:f>ROUND(F24*G24*$E$4,2)</x:f>
        <x:v>1272.96</x:v>
      </x:c>
      <x:c r="J24" s="15" t="n">
        <x:f>H24+I24</x:f>
        <x:v>2562.24</x:v>
      </x:c>
      <x:c r="K24" s="2" t="str">
        <x:v>Review basis</x:v>
      </x:c>
    </x:row>
    <x:row r="25" ht="36" customHeight="1">
      <x:c r="A25" s="2" t="str">
        <x:f>'Takeoff'!A25</x:f>
        <x:v>HD-01</x:v>
      </x:c>
      <x:c r="B25" s="21" t="str">
        <x:f>'Takeoff'!C25</x:f>
        <x:v>Opening header package / sizing pending</x:v>
      </x:c>
      <x:c r="C25" s="21" t="str">
        <x:f>'Takeoff'!D25</x:f>
        <x:v>LOT</x:v>
      </x:c>
      <x:c r="D25" s="17" t="n">
        <x:f>'Takeoff'!K25</x:f>
        <x:v>1</x:v>
      </x:c>
      <x:c r="E25" s="18" t="n">
        <x:v>8600</x:v>
      </x:c>
      <x:c r="F25" s="17" t="n">
        <x:f>'Takeoff'!J25</x:f>
        <x:v>1</x:v>
      </x:c>
      <x:c r="G25" s="16" t="n">
        <x:v>64</x:v>
      </x:c>
      <x:c r="H25" s="15" t="n">
        <x:f>ROUND(D25*E25,2)</x:f>
        <x:v>8600</x:v>
      </x:c>
      <x:c r="I25" s="15" t="n">
        <x:f>ROUND(F25*G25*$E$4,2)</x:f>
        <x:v>4352</x:v>
      </x:c>
      <x:c r="J25" s="15" t="n">
        <x:f>H25+I25</x:f>
        <x:v>12952</x:v>
      </x:c>
      <x:c r="K25" s="2" t="str">
        <x:v>Allowance</x:v>
      </x:c>
    </x:row>
    <x:row r="26" ht="36" customHeight="1">
      <x:c r="A26" s="2" t="str">
        <x:f>'Takeoff'!A26</x:f>
        <x:v>FD-A</x:v>
      </x:c>
      <x:c r="B26" s="21" t="str">
        <x:f>'Takeoff'!C26</x:f>
        <x:v>Zone A floor deck / 4x8 panel</x:v>
      </x:c>
      <x:c r="C26" s="21" t="str">
        <x:f>'Takeoff'!D26</x:f>
        <x:v>SF</x:v>
      </x:c>
      <x:c r="D26" s="17" t="n">
        <x:f>'Takeoff'!K26</x:f>
        <x:v>2944</x:v>
      </x:c>
      <x:c r="E26" s="18" t="n">
        <x:v>1.56</x:v>
      </x:c>
      <x:c r="F26" s="17" t="n">
        <x:f>'Takeoff'!J26</x:f>
        <x:v>2700</x:v>
      </x:c>
      <x:c r="G26" s="16" t="n">
        <x:v>0.026</x:v>
      </x:c>
      <x:c r="H26" s="15" t="n">
        <x:f>ROUND(D26*E26,2)</x:f>
        <x:v>4592.64</x:v>
      </x:c>
      <x:c r="I26" s="15" t="n">
        <x:f>ROUND(F26*G26*$E$4,2)</x:f>
        <x:v>4773.6</x:v>
      </x:c>
      <x:c r="J26" s="15" t="n">
        <x:f>H26+I26</x:f>
        <x:v>9366.240000000002</x:v>
      </x:c>
      <x:c r="K26" s="2" t="str">
        <x:v>Review basis</x:v>
      </x:c>
    </x:row>
    <x:row r="27" ht="36" customHeight="1">
      <x:c r="A27" s="2" t="str">
        <x:f>'Takeoff'!A27</x:f>
        <x:v>FJ-A</x:v>
      </x:c>
      <x:c r="B27" s="21" t="str">
        <x:f>'Takeoff'!C27</x:f>
        <x:v>Zone A engineered joist package</x:v>
      </x:c>
      <x:c r="C27" s="21" t="str">
        <x:f>'Takeoff'!D27</x:f>
        <x:v>SF</x:v>
      </x:c>
      <x:c r="D27" s="17" t="n">
        <x:f>'Takeoff'!K27</x:f>
        <x:v>2700</x:v>
      </x:c>
      <x:c r="E27" s="18" t="n">
        <x:v>5.85</x:v>
      </x:c>
      <x:c r="F27" s="17" t="n">
        <x:f>'Takeoff'!J27</x:f>
        <x:v>2700</x:v>
      </x:c>
      <x:c r="G27" s="16" t="n">
        <x:v>0.041</x:v>
      </x:c>
      <x:c r="H27" s="15" t="n">
        <x:f>ROUND(D27*E27,2)</x:f>
        <x:v>15795</x:v>
      </x:c>
      <x:c r="I27" s="15" t="n">
        <x:f>ROUND(F27*G27*$E$4,2)</x:f>
        <x:v>7527.6</x:v>
      </x:c>
      <x:c r="J27" s="15" t="n">
        <x:f>H27+I27</x:f>
        <x:v>23322.6</x:v>
      </x:c>
      <x:c r="K27" s="2" t="str">
        <x:v>Allowance</x:v>
      </x:c>
    </x:row>
    <x:row r="28" ht="36" customHeight="1">
      <x:c r="A28" s="2" t="str">
        <x:f>'Takeoff'!A28</x:f>
        <x:v>RB-A</x:v>
      </x:c>
      <x:c r="B28" s="21" t="str">
        <x:f>'Takeoff'!C28</x:f>
        <x:v>Zone A rim board</x:v>
      </x:c>
      <x:c r="C28" s="21" t="str">
        <x:f>'Takeoff'!D28</x:f>
        <x:v>LF</x:v>
      </x:c>
      <x:c r="D28" s="17" t="n">
        <x:f>'Takeoff'!K28</x:f>
        <x:v>252</x:v>
      </x:c>
      <x:c r="E28" s="18" t="n">
        <x:v>4.15</x:v>
      </x:c>
      <x:c r="F28" s="17" t="n">
        <x:f>'Takeoff'!J28</x:f>
        <x:v>230</x:v>
      </x:c>
      <x:c r="G28" s="16" t="n">
        <x:v>0.055</x:v>
      </x:c>
      <x:c r="H28" s="15" t="n">
        <x:f>ROUND(D28*E28,2)</x:f>
        <x:v>1045.8</x:v>
      </x:c>
      <x:c r="I28" s="15" t="n">
        <x:f>ROUND(F28*G28*$E$4,2)</x:f>
        <x:v>860.2</x:v>
      </x:c>
      <x:c r="J28" s="15" t="n">
        <x:f>H28+I28</x:f>
        <x:v>1906</x:v>
      </x:c>
      <x:c r="K28" s="2" t="str">
        <x:v>Allowance</x:v>
      </x:c>
    </x:row>
    <x:row r="29" ht="36" customHeight="1">
      <x:c r="A29" s="2" t="str">
        <x:f>'Takeoff'!A29</x:f>
        <x:v>FD-B</x:v>
      </x:c>
      <x:c r="B29" s="21" t="str">
        <x:f>'Takeoff'!C29</x:f>
        <x:v>Zone B floor deck / 4x8 panel</x:v>
      </x:c>
      <x:c r="C29" s="21" t="str">
        <x:f>'Takeoff'!D29</x:f>
        <x:v>SF</x:v>
      </x:c>
      <x:c r="D29" s="17" t="n">
        <x:f>'Takeoff'!K29</x:f>
        <x:v>3136</x:v>
      </x:c>
      <x:c r="E29" s="18" t="n">
        <x:v>1.56</x:v>
      </x:c>
      <x:c r="F29" s="17" t="n">
        <x:f>'Takeoff'!J29</x:f>
        <x:v>2880</x:v>
      </x:c>
      <x:c r="G29" s="16" t="n">
        <x:v>0.026</x:v>
      </x:c>
      <x:c r="H29" s="15" t="n">
        <x:f>ROUND(D29*E29,2)</x:f>
        <x:v>4892.16</x:v>
      </x:c>
      <x:c r="I29" s="15" t="n">
        <x:f>ROUND(F29*G29*$E$4,2)</x:f>
        <x:v>5091.84</x:v>
      </x:c>
      <x:c r="J29" s="15" t="n">
        <x:f>H29+I29</x:f>
        <x:v>9984</x:v>
      </x:c>
      <x:c r="K29" s="2" t="str">
        <x:v>Review basis</x:v>
      </x:c>
    </x:row>
    <x:row r="30" ht="36" customHeight="1">
      <x:c r="A30" s="2" t="str">
        <x:f>'Takeoff'!A30</x:f>
        <x:v>FJ-B</x:v>
      </x:c>
      <x:c r="B30" s="21" t="str">
        <x:f>'Takeoff'!C30</x:f>
        <x:v>Zone B engineered joist package</x:v>
      </x:c>
      <x:c r="C30" s="21" t="str">
        <x:f>'Takeoff'!D30</x:f>
        <x:v>SF</x:v>
      </x:c>
      <x:c r="D30" s="17" t="n">
        <x:f>'Takeoff'!K30</x:f>
        <x:v>2880</x:v>
      </x:c>
      <x:c r="E30" s="18" t="n">
        <x:v>5.85</x:v>
      </x:c>
      <x:c r="F30" s="17" t="n">
        <x:f>'Takeoff'!J30</x:f>
        <x:v>2880</x:v>
      </x:c>
      <x:c r="G30" s="16" t="n">
        <x:v>0.041</x:v>
      </x:c>
      <x:c r="H30" s="15" t="n">
        <x:f>ROUND(D30*E30,2)</x:f>
        <x:v>16848</x:v>
      </x:c>
      <x:c r="I30" s="15" t="n">
        <x:f>ROUND(F30*G30*$E$4,2)</x:f>
        <x:v>8029.44</x:v>
      </x:c>
      <x:c r="J30" s="15" t="n">
        <x:f>H30+I30</x:f>
        <x:v>24877.44</x:v>
      </x:c>
      <x:c r="K30" s="2" t="str">
        <x:v>Allowance</x:v>
      </x:c>
    </x:row>
    <x:row r="31" ht="36" customHeight="1">
      <x:c r="A31" s="2" t="str">
        <x:f>'Takeoff'!A31</x:f>
        <x:v>RB-B</x:v>
      </x:c>
      <x:c r="B31" s="21" t="str">
        <x:f>'Takeoff'!C31</x:f>
        <x:v>Zone B rim board</x:v>
      </x:c>
      <x:c r="C31" s="21" t="str">
        <x:f>'Takeoff'!D31</x:f>
        <x:v>LF</x:v>
      </x:c>
      <x:c r="D31" s="17" t="n">
        <x:f>'Takeoff'!K31</x:f>
        <x:v>252</x:v>
      </x:c>
      <x:c r="E31" s="18" t="n">
        <x:v>4.15</x:v>
      </x:c>
      <x:c r="F31" s="17" t="n">
        <x:f>'Takeoff'!J31</x:f>
        <x:v>230</x:v>
      </x:c>
      <x:c r="G31" s="16" t="n">
        <x:v>0.055</x:v>
      </x:c>
      <x:c r="H31" s="15" t="n">
        <x:f>ROUND(D31*E31,2)</x:f>
        <x:v>1045.8</x:v>
      </x:c>
      <x:c r="I31" s="15" t="n">
        <x:f>ROUND(F31*G31*$E$4,2)</x:f>
        <x:v>860.2</x:v>
      </x:c>
      <x:c r="J31" s="15" t="n">
        <x:f>H31+I31</x:f>
        <x:v>1906</x:v>
      </x:c>
      <x:c r="K31" s="2" t="str">
        <x:v>Allowance</x:v>
      </x:c>
    </x:row>
    <x:row r="32" ht="36" customHeight="1">
      <x:c r="A32" s="2" t="str">
        <x:f>'Takeoff'!A32</x:f>
        <x:v>FD-C</x:v>
      </x:c>
      <x:c r="B32" s="21" t="str">
        <x:f>'Takeoff'!C32</x:f>
        <x:v>Zone C floor deck / 4x8 panel</x:v>
      </x:c>
      <x:c r="C32" s="21" t="str">
        <x:f>'Takeoff'!D32</x:f>
        <x:v>SF</x:v>
      </x:c>
      <x:c r="D32" s="17" t="n">
        <x:f>'Takeoff'!K32</x:f>
        <x:v>2944</x:v>
      </x:c>
      <x:c r="E32" s="18" t="n">
        <x:v>1.56</x:v>
      </x:c>
      <x:c r="F32" s="17" t="n">
        <x:f>'Takeoff'!J32</x:f>
        <x:v>2700</x:v>
      </x:c>
      <x:c r="G32" s="16" t="n">
        <x:v>0.026</x:v>
      </x:c>
      <x:c r="H32" s="15" t="n">
        <x:f>ROUND(D32*E32,2)</x:f>
        <x:v>4592.64</x:v>
      </x:c>
      <x:c r="I32" s="15" t="n">
        <x:f>ROUND(F32*G32*$E$4,2)</x:f>
        <x:v>4773.6</x:v>
      </x:c>
      <x:c r="J32" s="15" t="n">
        <x:f>H32+I32</x:f>
        <x:v>9366.240000000002</x:v>
      </x:c>
      <x:c r="K32" s="2" t="str">
        <x:v>Review basis</x:v>
      </x:c>
    </x:row>
    <x:row r="33" ht="36" customHeight="1">
      <x:c r="A33" s="2" t="str">
        <x:f>'Takeoff'!A33</x:f>
        <x:v>FJ-C</x:v>
      </x:c>
      <x:c r="B33" s="21" t="str">
        <x:f>'Takeoff'!C33</x:f>
        <x:v>Zone C engineered joist package</x:v>
      </x:c>
      <x:c r="C33" s="21" t="str">
        <x:f>'Takeoff'!D33</x:f>
        <x:v>SF</x:v>
      </x:c>
      <x:c r="D33" s="17" t="n">
        <x:f>'Takeoff'!K33</x:f>
        <x:v>2700</x:v>
      </x:c>
      <x:c r="E33" s="18" t="n">
        <x:v>5.85</x:v>
      </x:c>
      <x:c r="F33" s="17" t="n">
        <x:f>'Takeoff'!J33</x:f>
        <x:v>2700</x:v>
      </x:c>
      <x:c r="G33" s="16" t="n">
        <x:v>0.041</x:v>
      </x:c>
      <x:c r="H33" s="15" t="n">
        <x:f>ROUND(D33*E33,2)</x:f>
        <x:v>15795</x:v>
      </x:c>
      <x:c r="I33" s="15" t="n">
        <x:f>ROUND(F33*G33*$E$4,2)</x:f>
        <x:v>7527.6</x:v>
      </x:c>
      <x:c r="J33" s="15" t="n">
        <x:f>H33+I33</x:f>
        <x:v>23322.6</x:v>
      </x:c>
      <x:c r="K33" s="2" t="str">
        <x:v>Allowance</x:v>
      </x:c>
    </x:row>
    <x:row r="34" ht="36" customHeight="1">
      <x:c r="A34" s="2" t="str">
        <x:f>'Takeoff'!A34</x:f>
        <x:v>RB-C</x:v>
      </x:c>
      <x:c r="B34" s="21" t="str">
        <x:f>'Takeoff'!C34</x:f>
        <x:v>Zone C rim board</x:v>
      </x:c>
      <x:c r="C34" s="21" t="str">
        <x:f>'Takeoff'!D34</x:f>
        <x:v>LF</x:v>
      </x:c>
      <x:c r="D34" s="17" t="n">
        <x:f>'Takeoff'!K34</x:f>
        <x:v>252</x:v>
      </x:c>
      <x:c r="E34" s="18" t="n">
        <x:v>4.15</x:v>
      </x:c>
      <x:c r="F34" s="17" t="n">
        <x:f>'Takeoff'!J34</x:f>
        <x:v>230</x:v>
      </x:c>
      <x:c r="G34" s="16" t="n">
        <x:v>0.055</x:v>
      </x:c>
      <x:c r="H34" s="15" t="n">
        <x:f>ROUND(D34*E34,2)</x:f>
        <x:v>1045.8</x:v>
      </x:c>
      <x:c r="I34" s="15" t="n">
        <x:f>ROUND(F34*G34*$E$4,2)</x:f>
        <x:v>860.2</x:v>
      </x:c>
      <x:c r="J34" s="15" t="n">
        <x:f>H34+I34</x:f>
        <x:v>1906</x:v>
      </x:c>
      <x:c r="K34" s="2" t="str">
        <x:v>Allowance</x:v>
      </x:c>
    </x:row>
    <x:row r="35" ht="36" customHeight="1">
      <x:c r="A35" s="2" t="str">
        <x:f>'Takeoff'!A35</x:f>
        <x:v>GB-01</x:v>
      </x:c>
      <x:c r="B35" s="21" t="str">
        <x:f>'Takeoff'!C35</x:f>
        <x:v>Beam package / member schedule pending</x:v>
      </x:c>
      <x:c r="C35" s="21" t="str">
        <x:f>'Takeoff'!D35</x:f>
        <x:v>LOT</x:v>
      </x:c>
      <x:c r="D35" s="17" t="n">
        <x:f>'Takeoff'!K35</x:f>
        <x:v>1</x:v>
      </x:c>
      <x:c r="E35" s="18" t="n">
        <x:v>12800</x:v>
      </x:c>
      <x:c r="F35" s="17" t="n">
        <x:f>'Takeoff'!J35</x:f>
        <x:v>1</x:v>
      </x:c>
      <x:c r="G35" s="16" t="n">
        <x:v>88</x:v>
      </x:c>
      <x:c r="H35" s="15" t="n">
        <x:f>ROUND(D35*E35,2)</x:f>
        <x:v>12800</x:v>
      </x:c>
      <x:c r="I35" s="15" t="n">
        <x:f>ROUND(F35*G35*$E$4,2)</x:f>
        <x:v>5984</x:v>
      </x:c>
      <x:c r="J35" s="15" t="n">
        <x:f>H35+I35</x:f>
        <x:v>18784</x:v>
      </x:c>
      <x:c r="K35" s="2" t="str">
        <x:v>Allowance</x:v>
      </x:c>
    </x:row>
    <x:row r="36" ht="36" customHeight="1">
      <x:c r="A36" s="2" t="str">
        <x:f>'Takeoff'!A36</x:f>
        <x:v>PC-01</x:v>
      </x:c>
      <x:c r="B36" s="21" t="str">
        <x:f>'Takeoff'!C36</x:f>
        <x:v>Post / column package / schedule pending</x:v>
      </x:c>
      <x:c r="C36" s="21" t="str">
        <x:f>'Takeoff'!D36</x:f>
        <x:v>LOT</x:v>
      </x:c>
      <x:c r="D36" s="17" t="n">
        <x:f>'Takeoff'!K36</x:f>
        <x:v>1</x:v>
      </x:c>
      <x:c r="E36" s="18" t="n">
        <x:v>5400</x:v>
      </x:c>
      <x:c r="F36" s="17" t="n">
        <x:f>'Takeoff'!J36</x:f>
        <x:v>1</x:v>
      </x:c>
      <x:c r="G36" s="16" t="n">
        <x:v>48</x:v>
      </x:c>
      <x:c r="H36" s="15" t="n">
        <x:f>ROUND(D36*E36,2)</x:f>
        <x:v>5400</x:v>
      </x:c>
      <x:c r="I36" s="15" t="n">
        <x:f>ROUND(F36*G36*$E$4,2)</x:f>
        <x:v>3264</x:v>
      </x:c>
      <x:c r="J36" s="15" t="n">
        <x:f>H36+I36</x:f>
        <x:v>8664</x:v>
      </x:c>
      <x:c r="K36" s="2" t="str">
        <x:v>Allowance</x:v>
      </x:c>
    </x:row>
    <x:row r="37" ht="36" customHeight="1">
      <x:c r="A37" s="2" t="str">
        <x:f>'Takeoff'!A37</x:f>
        <x:v>RD-01</x:v>
      </x:c>
      <x:c r="B37" s="21" t="str">
        <x:f>'Takeoff'!C37</x:f>
        <x:v>Roof deck / 4x8 panel</x:v>
      </x:c>
      <x:c r="C37" s="21" t="str">
        <x:f>'Takeoff'!D37</x:f>
        <x:v>SF</x:v>
      </x:c>
      <x:c r="D37" s="17" t="n">
        <x:f>'Takeoff'!K37</x:f>
        <x:v>9728</x:v>
      </x:c>
      <x:c r="E37" s="18" t="n">
        <x:v>1.31</x:v>
      </x:c>
      <x:c r="F37" s="17" t="n">
        <x:f>'Takeoff'!J37</x:f>
        <x:v>8820</x:v>
      </x:c>
      <x:c r="G37" s="16" t="n">
        <x:v>0.028</x:v>
      </x:c>
      <x:c r="H37" s="15" t="n">
        <x:f>ROUND(D37*E37,2)</x:f>
        <x:v>12743.68</x:v>
      </x:c>
      <x:c r="I37" s="15" t="n">
        <x:f>ROUND(F37*G37*$E$4,2)</x:f>
        <x:v>16793.28</x:v>
      </x:c>
      <x:c r="J37" s="15" t="n">
        <x:f>H37+I37</x:f>
        <x:v>29536.96</x:v>
      </x:c>
      <x:c r="K37" s="2" t="str">
        <x:v>Review basis</x:v>
      </x:c>
    </x:row>
    <x:row r="38" ht="36" customHeight="1">
      <x:c r="A38" s="2" t="str">
        <x:f>'Takeoff'!A38</x:f>
        <x:v>RT-01</x:v>
      </x:c>
      <x:c r="B38" s="21" t="str">
        <x:f>'Takeoff'!C38</x:f>
        <x:v>Engineered roof truss package</x:v>
      </x:c>
      <x:c r="C38" s="21" t="str">
        <x:f>'Takeoff'!D38</x:f>
        <x:v>SF</x:v>
      </x:c>
      <x:c r="D38" s="17" t="n">
        <x:f>'Takeoff'!K38</x:f>
        <x:v>9000</x:v>
      </x:c>
      <x:c r="E38" s="18" t="n">
        <x:v>6.4</x:v>
      </x:c>
      <x:c r="F38" s="17" t="n">
        <x:f>'Takeoff'!J38</x:f>
        <x:v>9000</x:v>
      </x:c>
      <x:c r="G38" s="16" t="n">
        <x:v>0.036</x:v>
      </x:c>
      <x:c r="H38" s="15" t="n">
        <x:f>ROUND(D38*E38,2)</x:f>
        <x:v>57600</x:v>
      </x:c>
      <x:c r="I38" s="15" t="n">
        <x:f>ROUND(F38*G38*$E$4,2)</x:f>
        <x:v>22032</x:v>
      </x:c>
      <x:c r="J38" s="15" t="n">
        <x:f>H38+I38</x:f>
        <x:v>79632</x:v>
      </x:c>
      <x:c r="K38" s="2" t="str">
        <x:v>Allowance</x:v>
      </x:c>
    </x:row>
    <x:row r="39" ht="36" customHeight="1">
      <x:c r="A39" s="2" t="str">
        <x:f>'Takeoff'!A39</x:f>
        <x:v>PB-01</x:v>
      </x:c>
      <x:c r="B39" s="21" t="str">
        <x:f>'Takeoff'!C39</x:f>
        <x:v>Permanent bracing material allowance</x:v>
      </x:c>
      <x:c r="C39" s="21" t="str">
        <x:f>'Takeoff'!D39</x:f>
        <x:v>LF</x:v>
      </x:c>
      <x:c r="D39" s="17" t="n">
        <x:f>'Takeoff'!K39</x:f>
        <x:v>1056</x:v>
      </x:c>
      <x:c r="E39" s="18" t="n">
        <x:v>1.18</x:v>
      </x:c>
      <x:c r="F39" s="17" t="n">
        <x:f>'Takeoff'!J39</x:f>
        <x:v>960</x:v>
      </x:c>
      <x:c r="G39" s="16" t="n">
        <x:v>0.025</x:v>
      </x:c>
      <x:c r="H39" s="15" t="n">
        <x:f>ROUND(D39*E39,2)</x:f>
        <x:v>1246.08</x:v>
      </x:c>
      <x:c r="I39" s="15" t="n">
        <x:f>ROUND(F39*G39*$E$4,2)</x:f>
        <x:v>1632</x:v>
      </x:c>
      <x:c r="J39" s="15" t="n">
        <x:f>H39+I39</x:f>
        <x:v>2878.08</x:v>
      </x:c>
      <x:c r="K39" s="2" t="str">
        <x:v>Allowance</x:v>
      </x:c>
    </x:row>
    <x:row r="40" ht="36" customHeight="1">
      <x:c r="A40" s="2" t="str">
        <x:f>'Takeoff'!A40</x:f>
        <x:v>BL-01</x:v>
      </x:c>
      <x:c r="B40" s="21" t="str">
        <x:f>'Takeoff'!C40</x:f>
        <x:v>Floor edge and opening blocking</x:v>
      </x:c>
      <x:c r="C40" s="21" t="str">
        <x:f>'Takeoff'!D40</x:f>
        <x:v>LF</x:v>
      </x:c>
      <x:c r="D40" s="17" t="n">
        <x:f>'Takeoff'!K40</x:f>
        <x:v>848</x:v>
      </x:c>
      <x:c r="E40" s="18" t="n">
        <x:v>1.32</x:v>
      </x:c>
      <x:c r="F40" s="17" t="n">
        <x:f>'Takeoff'!J40</x:f>
        <x:v>780</x:v>
      </x:c>
      <x:c r="G40" s="16" t="n">
        <x:v>0.045</x:v>
      </x:c>
      <x:c r="H40" s="15" t="n">
        <x:f>ROUND(D40*E40,2)</x:f>
        <x:v>1119.36</x:v>
      </x:c>
      <x:c r="I40" s="15" t="n">
        <x:f>ROUND(F40*G40*$E$4,2)</x:f>
        <x:v>2386.8</x:v>
      </x:c>
      <x:c r="J40" s="15" t="n">
        <x:f>H40+I40</x:f>
        <x:v>3506.16</x:v>
      </x:c>
      <x:c r="K40" s="2" t="str">
        <x:v>Allowance</x:v>
      </x:c>
    </x:row>
    <x:row r="41" ht="36" customHeight="1">
      <x:c r="A41" s="2" t="str">
        <x:f>'Takeoff'!A41</x:f>
        <x:v>BL-02</x:v>
      </x:c>
      <x:c r="B41" s="21" t="str">
        <x:f>'Takeoff'!C41</x:f>
        <x:v>Backing to scheduled fixtures</x:v>
      </x:c>
      <x:c r="C41" s="21" t="str">
        <x:f>'Takeoff'!D41</x:f>
        <x:v>LF</x:v>
      </x:c>
      <x:c r="D41" s="17" t="n">
        <x:f>'Takeoff'!K41</x:f>
        <x:v>464</x:v>
      </x:c>
      <x:c r="E41" s="18" t="n">
        <x:v>1.18</x:v>
      </x:c>
      <x:c r="F41" s="17" t="n">
        <x:f>'Takeoff'!J41</x:f>
        <x:v>416</x:v>
      </x:c>
      <x:c r="G41" s="16" t="n">
        <x:v>0.04</x:v>
      </x:c>
      <x:c r="H41" s="15" t="n">
        <x:f>ROUND(D41*E41,2)</x:f>
        <x:v>547.52</x:v>
      </x:c>
      <x:c r="I41" s="15" t="n">
        <x:f>ROUND(F41*G41*$E$4,2)</x:f>
        <x:v>1131.52</x:v>
      </x:c>
      <x:c r="J41" s="15" t="n">
        <x:f>H41+I41</x:f>
        <x:v>1679.04</x:v>
      </x:c>
      <x:c r="K41" s="2" t="str">
        <x:v>Allowance</x:v>
      </x:c>
    </x:row>
    <x:row r="42" ht="36" customHeight="1">
      <x:c r="A42" s="2" t="str">
        <x:f>'Takeoff'!A42</x:f>
        <x:v>CN-01</x:v>
      </x:c>
      <x:c r="B42" s="21" t="str">
        <x:f>'Takeoff'!C42</x:f>
        <x:v>Joist / beam connector package</x:v>
      </x:c>
      <x:c r="C42" s="21" t="str">
        <x:f>'Takeoff'!D42</x:f>
        <x:v>LOT</x:v>
      </x:c>
      <x:c r="D42" s="17" t="n">
        <x:f>'Takeoff'!K42</x:f>
        <x:v>1</x:v>
      </x:c>
      <x:c r="E42" s="18" t="n">
        <x:v>7400</x:v>
      </x:c>
      <x:c r="F42" s="17" t="n">
        <x:f>'Takeoff'!J42</x:f>
        <x:v>1</x:v>
      </x:c>
      <x:c r="G42" s="16" t="n">
        <x:v>65</x:v>
      </x:c>
      <x:c r="H42" s="15" t="n">
        <x:f>ROUND(D42*E42,2)</x:f>
        <x:v>7400</x:v>
      </x:c>
      <x:c r="I42" s="15" t="n">
        <x:f>ROUND(F42*G42*$E$4,2)</x:f>
        <x:v>4420</x:v>
      </x:c>
      <x:c r="J42" s="15" t="n">
        <x:f>H42+I42</x:f>
        <x:v>11820</x:v>
      </x:c>
      <x:c r="K42" s="2" t="str">
        <x:v>Allowance</x:v>
      </x:c>
    </x:row>
    <x:row r="43" ht="36" customHeight="1">
      <x:c r="A43" s="2" t="str">
        <x:f>'Takeoff'!A43</x:f>
        <x:v>CN-02</x:v>
      </x:c>
      <x:c r="B43" s="21" t="str">
        <x:f>'Takeoff'!C43</x:f>
        <x:v>Holdown and anchor package</x:v>
      </x:c>
      <x:c r="C43" s="21" t="str">
        <x:f>'Takeoff'!D43</x:f>
        <x:v>LOT</x:v>
      </x:c>
      <x:c r="D43" s="17" t="n">
        <x:f>'Takeoff'!K43</x:f>
        <x:v>1</x:v>
      </x:c>
      <x:c r="E43" s="18" t="n">
        <x:v>6200</x:v>
      </x:c>
      <x:c r="F43" s="17" t="n">
        <x:f>'Takeoff'!J43</x:f>
        <x:v>1</x:v>
      </x:c>
      <x:c r="G43" s="16" t="n">
        <x:v>58</x:v>
      </x:c>
      <x:c r="H43" s="15" t="n">
        <x:f>ROUND(D43*E43,2)</x:f>
        <x:v>6200</x:v>
      </x:c>
      <x:c r="I43" s="15" t="n">
        <x:f>ROUND(F43*G43*$E$4,2)</x:f>
        <x:v>3944</x:v>
      </x:c>
      <x:c r="J43" s="15" t="n">
        <x:f>H43+I43</x:f>
        <x:v>10144</x:v>
      </x:c>
      <x:c r="K43" s="2" t="str">
        <x:v>Allowance</x:v>
      </x:c>
    </x:row>
    <x:row r="44" ht="36" customHeight="1">
      <x:c r="A44" s="2" t="str">
        <x:f>'Takeoff'!A44</x:f>
        <x:v>FN-01</x:v>
      </x:c>
      <x:c r="B44" s="21" t="str">
        <x:f>'Takeoff'!C44</x:f>
        <x:v>Fastener package</x:v>
      </x:c>
      <x:c r="C44" s="21" t="str">
        <x:f>'Takeoff'!D44</x:f>
        <x:v>LOT</x:v>
      </x:c>
      <x:c r="D44" s="17" t="n">
        <x:f>'Takeoff'!K44</x:f>
        <x:v>1</x:v>
      </x:c>
      <x:c r="E44" s="18" t="n">
        <x:v>3900</x:v>
      </x:c>
      <x:c r="F44" s="17" t="n">
        <x:f>'Takeoff'!J44</x:f>
        <x:v>1</x:v>
      </x:c>
      <x:c r="G44" s="16" t="n">
        <x:v>0</x:v>
      </x:c>
      <x:c r="H44" s="15" t="n">
        <x:f>ROUND(D44*E44,2)</x:f>
        <x:v>3900</x:v>
      </x:c>
      <x:c r="I44" s="15" t="n">
        <x:f>ROUND(F44*G44*$E$4,2)</x:f>
        <x:v>0</x:v>
      </x:c>
      <x:c r="J44" s="15" t="n">
        <x:f>H44+I44</x:f>
        <x:v>3900</x:v>
      </x:c>
      <x:c r="K44" s="2" t="str">
        <x:v>Allowance</x:v>
      </x:c>
    </x:row>
    <x:row r="45" ht="36" customHeight="1">
      <x:c r="A45" s="2" t="str">
        <x:f>'Takeoff'!A45</x:f>
        <x:v>TS-01</x:v>
      </x:c>
      <x:c r="B45" s="21" t="str">
        <x:f>'Takeoff'!C45</x:f>
        <x:v>Temporary bracing / consumables</x:v>
      </x:c>
      <x:c r="C45" s="21" t="str">
        <x:f>'Takeoff'!D45</x:f>
        <x:v>LOT</x:v>
      </x:c>
      <x:c r="D45" s="17" t="n">
        <x:f>'Takeoff'!K45</x:f>
        <x:v>1</x:v>
      </x:c>
      <x:c r="E45" s="18" t="n">
        <x:v>1750</x:v>
      </x:c>
      <x:c r="F45" s="17" t="n">
        <x:f>'Takeoff'!J45</x:f>
        <x:v>1</x:v>
      </x:c>
      <x:c r="G45" s="16" t="n">
        <x:v>72</x:v>
      </x:c>
      <x:c r="H45" s="15" t="n">
        <x:f>ROUND(D45*E45,2)</x:f>
        <x:v>1750</x:v>
      </x:c>
      <x:c r="I45" s="15" t="n">
        <x:f>ROUND(F45*G45*$E$4,2)</x:f>
        <x:v>4896</x:v>
      </x:c>
      <x:c r="J45" s="15" t="n">
        <x:f>H45+I45</x:f>
        <x:v>6646</x:v>
      </x:c>
      <x:c r="K45" s="2" t="str">
        <x:v>Allowance</x:v>
      </x:c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7" customHeight="1">
      <x:c r="A47" s="2"/>
      <x:c r="B47" s="2" t="str">
        <x:v>Assembly totals</x:v>
      </x:c>
      <x:c r="C47" s="2"/>
      <x:c r="D47" s="2"/>
      <x:c r="E47" s="2"/>
      <x:c r="F47" s="2"/>
      <x:c r="G47" s="2"/>
      <x:c r="H47" s="15" t="n">
        <x:f>SUM(H7:H45)</x:f>
        <x:v>221818.91999999998</x:v>
      </x:c>
      <x:c r="I47" s="15" t="n">
        <x:f>SUM(I7:I45)</x:f>
        <x:v>170808.17999999996</x:v>
      </x:c>
      <x:c r="J47" s="15" t="n">
        <x:f>SUM(J7:J45)</x:f>
        <x:v>392627.1</x:v>
      </x:c>
      <x:c r="K47" s="2"/>
    </x:row>
    <x:row r="48" ht="27" customHeight="1">
      <x:c r="A48" s="2"/>
      <x:c r="B48" s="2" t="str">
        <x:v>Equipment allowance</x:v>
      </x:c>
      <x:c r="C48" s="2"/>
      <x:c r="D48" s="2"/>
      <x:c r="E48" s="9" t="n">
        <x:v>9800</x:v>
      </x:c>
      <x:c r="F48" s="2"/>
      <x:c r="G48" s="2"/>
      <x:c r="H48" s="15"/>
      <x:c r="I48" s="15"/>
      <x:c r="J48" s="15" t="n">
        <x:f>E48</x:f>
        <x:v>9800</x:v>
      </x:c>
      <x:c r="K48" s="2"/>
    </x:row>
    <x:row r="49" ht="27" customHeight="1">
      <x:c r="A49" s="2"/>
      <x:c r="B49" s="2" t="str">
        <x:v>Delivery allowance</x:v>
      </x:c>
      <x:c r="C49" s="2"/>
      <x:c r="D49" s="2"/>
      <x:c r="E49" s="9" t="n">
        <x:v>4200</x:v>
      </x:c>
      <x:c r="F49" s="2"/>
      <x:c r="G49" s="2"/>
      <x:c r="H49" s="15"/>
      <x:c r="I49" s="15"/>
      <x:c r="J49" s="15" t="n">
        <x:f>E49</x:f>
        <x:v>4200</x:v>
      </x:c>
      <x:c r="K49" s="2"/>
    </x:row>
    <x:row r="50" ht="27" customHeight="1">
      <x:c r="A50" s="2"/>
      <x:c r="B50" s="2" t="str">
        <x:v>Tax input on material only</x:v>
      </x:c>
      <x:c r="C50" s="2"/>
      <x:c r="D50" s="2"/>
      <x:c r="E50" s="10" t="n">
        <x:v>0</x:v>
      </x:c>
      <x:c r="F50" s="2"/>
      <x:c r="G50" s="2"/>
      <x:c r="H50" s="15"/>
      <x:c r="I50" s="15"/>
      <x:c r="J50" s="15" t="n">
        <x:f>ROUND(H47*E50,2)</x:f>
        <x:v>0</x:v>
      </x:c>
      <x:c r="K50" s="2"/>
    </x:row>
    <x:row r="51" ht="27" customHeight="1">
      <x:c r="A51" s="2"/>
      <x:c r="B51" s="2" t="str">
        <x:v>Direct + entered tax</x:v>
      </x:c>
      <x:c r="C51" s="2"/>
      <x:c r="D51" s="2"/>
      <x:c r="E51" s="2"/>
      <x:c r="F51" s="2"/>
      <x:c r="G51" s="2"/>
      <x:c r="H51" s="15"/>
      <x:c r="I51" s="15"/>
      <x:c r="J51" s="15" t="n">
        <x:f>SUM(J47:J50)</x:f>
        <x:v>406627.1</x:v>
      </x:c>
      <x:c r="K51" s="2"/>
    </x:row>
    <x:row r="52" ht="27" customHeight="1">
      <x:c r="A52" s="2"/>
      <x:c r="B52" s="2" t="str">
        <x:v>Overhead / fee rate</x:v>
      </x:c>
      <x:c r="C52" s="2"/>
      <x:c r="D52" s="2"/>
      <x:c r="E52" s="10" t="n">
        <x:v>0.08</x:v>
      </x:c>
      <x:c r="F52" s="2"/>
      <x:c r="G52" s="2"/>
      <x:c r="H52" s="15"/>
      <x:c r="I52" s="15"/>
      <x:c r="J52" s="15" t="n">
        <x:f>ROUND(J51*E52,2)</x:f>
        <x:v>32530.17</x:v>
      </x:c>
      <x:c r="K52" s="2"/>
    </x:row>
    <x:row r="53" ht="27" customHeight="1">
      <x:c r="A53" s="2"/>
      <x:c r="B53" s="2" t="str">
        <x:v>Subtotal before reserve</x:v>
      </x:c>
      <x:c r="C53" s="2"/>
      <x:c r="D53" s="2"/>
      <x:c r="E53" s="2"/>
      <x:c r="F53" s="2"/>
      <x:c r="G53" s="2"/>
      <x:c r="H53" s="15"/>
      <x:c r="I53" s="15"/>
      <x:c r="J53" s="15" t="n">
        <x:f>SUM(J51:J52)</x:f>
        <x:v>439157.26999999996</x:v>
      </x:c>
      <x:c r="K53" s="2"/>
    </x:row>
    <x:row r="54" ht="27" customHeight="1">
      <x:c r="A54" s="2"/>
      <x:c r="B54" s="2" t="str">
        <x:v>Risk reserve rate</x:v>
      </x:c>
      <x:c r="C54" s="2"/>
      <x:c r="D54" s="2"/>
      <x:c r="E54" s="10" t="n">
        <x:v>0.05</x:v>
      </x:c>
      <x:c r="F54" s="2"/>
      <x:c r="G54" s="2"/>
      <x:c r="H54" s="15"/>
      <x:c r="I54" s="15"/>
      <x:c r="J54" s="15" t="n">
        <x:f>ROUND(J53*E54,2)</x:f>
        <x:v>21957.86</x:v>
      </x:c>
      <x:c r="K54" s="2"/>
    </x:row>
    <x:row r="55" ht="27" customHeight="1">
      <x:c r="A55" s="2"/>
      <x:c r="B55" s="19" t="str">
        <x:v>Contractor review amount</x:v>
      </x:c>
      <x:c r="C55" s="19"/>
      <x:c r="D55" s="19"/>
      <x:c r="E55" s="19"/>
      <x:c r="F55" s="19"/>
      <x:c r="G55" s="19"/>
      <x:c r="H55" s="20"/>
      <x:c r="I55" s="20"/>
      <x:c r="J55" s="20" t="n">
        <x:f>SUM(J53:J54)</x:f>
        <x:v>461115.12999999995</x:v>
      </x:c>
      <x:c r="K55" s="19"/>
    </x:row>
    <x:row r="56" ht="27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7" customHeight="1">
      <x:c r="A57" s="2"/>
      <x:c r="B57" s="2" t="str">
        <x:v>Tax input 0% means applicable tax excluded; jurisdiction not assigned.</x:v>
      </x:c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7" customHeight="1">
      <x:c r="A58" s="2"/>
      <x:c r="B58" s="2" t="str">
        <x:v>Unit rates are review inputs; obtain current supplier / contractor pricing.</x:v>
      </x:c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7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7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</x:sheetData>
  <x:pageMargins left="0.7" right="0.7" top="0.75" bottom="0.75" header="0.3" footer="0.3"/>
  <x:tableParts count="1">
    <x:tablePart xmlns:r="http://schemas.openxmlformats.org/officeDocument/2006/relationships" r:id="R887cf7e020e24718"/>
  </x:tableParts>
</x:worksheet>
</file>

<file path=xl/worksheets/sheet5.xml><?xml version="1.0" encoding="utf-8"?>
<x:worksheet xmlns:x="http://schemas.openxmlformats.org/spreadsheetml/2006/main">
  <x:sheetPr>
    <x:tabColor rgb="FFBD242B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52" hidden="0" customWidth="1"/>
    <x:col min="4" max="4" width="10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  <x:col min="9" max="9" width="13" hidden="0" customWidth="1"/>
    <x:col min="10" max="10" width="14" hidden="0" customWidth="1"/>
    <x:col min="11" max="11" width="16" hidden="0" customWidth="1"/>
    <x:col min="12" max="12" width="29" hidden="0" customWidth="1"/>
    <x:col min="13" max="13" width="75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7" customHeight="1">
      <x:c r="A2" s="36" t="str">
        <x:v>CP-01 / Assembly quantity build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</x:row>
    <x:row r="4" ht="27" customHeight="1">
      <x:c r="A4" s="2" t="str">
        <x:v>Measured basis → allowance → stock increment → purchasing quantity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 t="str">
        <x:v>Amber = editable. Panel quantities use 32 SF per sheet.</x:v>
      </x:c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2" customHeight="1">
      <x:c r="A6" s="8" t="str">
        <x:v>ID</x:v>
      </x:c>
      <x:c r="B6" s="8" t="str">
        <x:v>Group</x:v>
      </x:c>
      <x:c r="C6" s="8" t="str">
        <x:v>Assembly / material</x:v>
      </x:c>
      <x:c r="D6" s="8" t="str">
        <x:v>Unit</x:v>
      </x:c>
      <x:c r="E6" s="8" t="str">
        <x:v>Factor A</x:v>
      </x:c>
      <x:c r="F6" s="8" t="str">
        <x:v>Factor B</x:v>
      </x:c>
      <x:c r="G6" s="8" t="str">
        <x:v>Deduction</x:v>
      </x:c>
      <x:c r="H6" s="8" t="str">
        <x:v>Allowance</x:v>
      </x:c>
      <x:c r="I6" s="8" t="str">
        <x:v>Stock step</x:v>
      </x:c>
      <x:c r="J6" s="8" t="str">
        <x:v>Net quantity</x:v>
      </x:c>
      <x:c r="K6" s="8" t="str">
        <x:v>Buy quantity</x:v>
      </x:c>
      <x:c r="L6" s="8" t="str">
        <x:v>Drawing reference</x:v>
      </x:c>
      <x:c r="M6" s="8" t="str">
        <x:v>Measurement basis</x:v>
      </x:c>
    </x:row>
    <x:row r="7" ht="36" customHeight="1">
      <x:c r="A7" s="2" t="str">
        <x:v>EW-01</x:v>
      </x:c>
      <x:c r="B7" s="21" t="str">
        <x:v>Exterior walls</x:v>
      </x:c>
      <x:c r="C7" s="21" t="str">
        <x:v>Level 01 wall sheathing / 4x8 panel</x:v>
      </x:c>
      <x:c r="D7" s="2" t="str">
        <x:v>SF</x:v>
      </x:c>
      <x:c r="E7" s="11" t="n">
        <x:v>390</x:v>
      </x:c>
      <x:c r="F7" s="11" t="n">
        <x:v>14</x:v>
      </x:c>
      <x:c r="G7" s="23" t="n">
        <x:f>'Openings'!F14</x:f>
        <x:v>819</x:v>
      </x:c>
      <x:c r="H7" s="10" t="n">
        <x:v>0.1</x:v>
      </x:c>
      <x:c r="I7" s="12" t="n">
        <x:v>32</x:v>
      </x:c>
      <x:c r="J7" s="13" t="n">
        <x:f>E7*F7-G7</x:f>
        <x:v>4641</x:v>
      </x:c>
      <x:c r="K7" s="13" t="n">
        <x:f>ROUNDUP(J7*(1+H7)/I7,0)*I7</x:f>
        <x:v>5120</x:v>
      </x:c>
      <x:c r="L7" s="2" t="str">
        <x:v>Q-102 / EW-01</x:v>
      </x:c>
      <x:c r="M7" s="2" t="str">
        <x:v>Area in SF / pack 32 SF; price per SF converted below</x:v>
      </x:c>
    </x:row>
    <x:row r="8" ht="36" customHeight="1">
      <x:c r="A8" s="2" t="str">
        <x:v>ST-01</x:v>
      </x:c>
      <x:c r="B8" s="21" t="str">
        <x:v>Exterior walls</x:v>
      </x:c>
      <x:c r="C8" s="21" t="str">
        <x:v>Level 01 wall studs / assumed 16 in OC</x:v>
      </x:c>
      <x:c r="D8" s="2" t="str">
        <x:v>EA</x:v>
      </x:c>
      <x:c r="E8" s="11" t="n">
        <x:v>297</x:v>
      </x:c>
      <x:c r="F8" s="11" t="n">
        <x:v>1</x:v>
      </x:c>
      <x:c r="G8" s="11" t="n">
        <x:v>0</x:v>
      </x:c>
      <x:c r="H8" s="10" t="n">
        <x:v>0.08</x:v>
      </x:c>
      <x:c r="I8" s="12" t="n">
        <x:v>1</x:v>
      </x:c>
      <x:c r="J8" s="13" t="n">
        <x:f>E8*F8-G8</x:f>
        <x:v>297</x:v>
      </x:c>
      <x:c r="K8" s="13" t="n">
        <x:f>ROUNDUP(J8*(1+H8)/I8,0)*I8</x:f>
        <x:v>321</x:v>
      </x:c>
      <x:c r="L8" s="2" t="str">
        <x:v>Q-102 / ST-01</x:v>
      </x:c>
      <x:c r="M8" s="2" t="str">
        <x:v>Gross-length count plus four end studs; openings not deducted</x:v>
      </x:c>
    </x:row>
    <x:row r="9" ht="36" customHeight="1">
      <x:c r="A9" s="2" t="str">
        <x:v>PL-01</x:v>
      </x:c>
      <x:c r="B9" s="21" t="str">
        <x:v>Exterior walls</x:v>
      </x:c>
      <x:c r="C9" s="21" t="str">
        <x:v>Level 01 double top plates</x:v>
      </x:c>
      <x:c r="D9" s="2" t="str">
        <x:v>LF</x:v>
      </x:c>
      <x:c r="E9" s="11" t="n">
        <x:v>390</x:v>
      </x:c>
      <x:c r="F9" s="11" t="n">
        <x:v>2</x:v>
      </x:c>
      <x:c r="G9" s="11" t="n">
        <x:v>0</x:v>
      </x:c>
      <x:c r="H9" s="10" t="n">
        <x:v>0.08</x:v>
      </x:c>
      <x:c r="I9" s="12" t="n">
        <x:v>16</x:v>
      </x:c>
      <x:c r="J9" s="13" t="n">
        <x:f>E9*F9-G9</x:f>
        <x:v>780</x:v>
      </x:c>
      <x:c r="K9" s="13" t="n">
        <x:f>ROUNDUP(J9*(1+H9)/I9,0)*I9</x:f>
        <x:v>848</x:v>
      </x:c>
      <x:c r="L9" s="2" t="str">
        <x:v>Q-102 / PL-01</x:v>
      </x:c>
      <x:c r="M9" s="2" t="str">
        <x:v>Two continuous runs; lap allowance included in waste</x:v>
      </x:c>
    </x:row>
    <x:row r="10" ht="36" customHeight="1">
      <x:c r="A10" s="2" t="str">
        <x:v>BP-01</x:v>
      </x:c>
      <x:c r="B10" s="21" t="str">
        <x:v>Exterior walls</x:v>
      </x:c>
      <x:c r="C10" s="21" t="str">
        <x:v>Level 01 bottom plate</x:v>
      </x:c>
      <x:c r="D10" s="2" t="str">
        <x:v>LF</x:v>
      </x:c>
      <x:c r="E10" s="11" t="n">
        <x:v>390</x:v>
      </x:c>
      <x:c r="F10" s="11" t="n">
        <x:v>1</x:v>
      </x:c>
      <x:c r="G10" s="11" t="n">
        <x:v>0</x:v>
      </x:c>
      <x:c r="H10" s="10" t="n">
        <x:v>0.08</x:v>
      </x:c>
      <x:c r="I10" s="12" t="n">
        <x:v>16</x:v>
      </x:c>
      <x:c r="J10" s="13" t="n">
        <x:f>E10*F10-G10</x:f>
        <x:v>390</x:v>
      </x:c>
      <x:c r="K10" s="13" t="n">
        <x:f>ROUNDUP(J10*(1+H10)/I10,0)*I10</x:f>
        <x:v>432</x:v>
      </x:c>
      <x:c r="L10" s="2" t="str">
        <x:v>Q-102 / BP-01</x:v>
      </x:c>
      <x:c r="M10" s="2" t="str">
        <x:v>One continuous run; treated lower-level pricing input</x:v>
      </x:c>
    </x:row>
    <x:row r="11" ht="36" customHeight="1">
      <x:c r="A11" s="2" t="str">
        <x:v>OP-01</x:v>
      </x:c>
      <x:c r="B11" s="21" t="str">
        <x:v>Exterior walls</x:v>
      </x:c>
      <x:c r="C11" s="21" t="str">
        <x:v>Level 01 opening jamb and cripple allowance</x:v>
      </x:c>
      <x:c r="D11" s="2" t="str">
        <x:v>EA</x:v>
      </x:c>
      <x:c r="E11" s="11" t="n">
        <x:v>38</x:v>
      </x:c>
      <x:c r="F11" s="11" t="n">
        <x:v>4</x:v>
      </x:c>
      <x:c r="G11" s="11" t="n">
        <x:v>0</x:v>
      </x:c>
      <x:c r="H11" s="10" t="n">
        <x:v>0.05</x:v>
      </x:c>
      <x:c r="I11" s="12" t="n">
        <x:v>1</x:v>
      </x:c>
      <x:c r="J11" s="13" t="n">
        <x:f>E11*F11-G11</x:f>
        <x:v>152</x:v>
      </x:c>
      <x:c r="K11" s="13" t="n">
        <x:f>ROUNDUP(J11*(1+H11)/I11,0)*I11</x:f>
        <x:v>160</x:v>
      </x:c>
      <x:c r="L11" s="2" t="str">
        <x:v>Q-102 / opening register</x:v>
      </x:c>
      <x:c r="M11" s="2" t="str">
        <x:v>Four additional members per opening; replace with detail count</x:v>
      </x:c>
    </x:row>
    <x:row r="12" ht="36" customHeight="1">
      <x:c r="A12" s="2" t="str">
        <x:v>EW-02</x:v>
      </x:c>
      <x:c r="B12" s="21" t="str">
        <x:v>Exterior walls</x:v>
      </x:c>
      <x:c r="C12" s="21" t="str">
        <x:v>Level 02 wall sheathing / 4x8 panel</x:v>
      </x:c>
      <x:c r="D12" s="2" t="str">
        <x:v>SF</x:v>
      </x:c>
      <x:c r="E12" s="11" t="n">
        <x:v>390</x:v>
      </x:c>
      <x:c r="F12" s="11" t="n">
        <x:v>12</x:v>
      </x:c>
      <x:c r="G12" s="23" t="n">
        <x:f>'Openings'!F15</x:f>
        <x:v>702</x:v>
      </x:c>
      <x:c r="H12" s="10" t="n">
        <x:v>0.1</x:v>
      </x:c>
      <x:c r="I12" s="12" t="n">
        <x:v>32</x:v>
      </x:c>
      <x:c r="J12" s="13" t="n">
        <x:f>E12*F12-G12</x:f>
        <x:v>3978</x:v>
      </x:c>
      <x:c r="K12" s="13" t="n">
        <x:f>ROUNDUP(J12*(1+H12)/I12,0)*I12</x:f>
        <x:v>4384</x:v>
      </x:c>
      <x:c r="L12" s="2" t="str">
        <x:v>Q-102 / EW-02</x:v>
      </x:c>
      <x:c r="M12" s="2" t="str">
        <x:v>Area in SF / pack 32 SF; price per SF converted below</x:v>
      </x:c>
    </x:row>
    <x:row r="13" ht="36" customHeight="1">
      <x:c r="A13" s="2" t="str">
        <x:v>ST-02</x:v>
      </x:c>
      <x:c r="B13" s="21" t="str">
        <x:v>Exterior walls</x:v>
      </x:c>
      <x:c r="C13" s="21" t="str">
        <x:v>Level 02 wall studs / assumed 16 in OC</x:v>
      </x:c>
      <x:c r="D13" s="2" t="str">
        <x:v>EA</x:v>
      </x:c>
      <x:c r="E13" s="11" t="n">
        <x:v>297</x:v>
      </x:c>
      <x:c r="F13" s="11" t="n">
        <x:v>1</x:v>
      </x:c>
      <x:c r="G13" s="11" t="n">
        <x:v>0</x:v>
      </x:c>
      <x:c r="H13" s="10" t="n">
        <x:v>0.08</x:v>
      </x:c>
      <x:c r="I13" s="12" t="n">
        <x:v>1</x:v>
      </x:c>
      <x:c r="J13" s="13" t="n">
        <x:f>E13*F13-G13</x:f>
        <x:v>297</x:v>
      </x:c>
      <x:c r="K13" s="13" t="n">
        <x:f>ROUNDUP(J13*(1+H13)/I13,0)*I13</x:f>
        <x:v>321</x:v>
      </x:c>
      <x:c r="L13" s="2" t="str">
        <x:v>Q-102 / ST-02</x:v>
      </x:c>
      <x:c r="M13" s="2" t="str">
        <x:v>Gross-length count plus four end studs; openings not deducted</x:v>
      </x:c>
    </x:row>
    <x:row r="14" ht="36" customHeight="1">
      <x:c r="A14" s="2" t="str">
        <x:v>PL-02</x:v>
      </x:c>
      <x:c r="B14" s="21" t="str">
        <x:v>Exterior walls</x:v>
      </x:c>
      <x:c r="C14" s="21" t="str">
        <x:v>Level 02 double top plates</x:v>
      </x:c>
      <x:c r="D14" s="2" t="str">
        <x:v>LF</x:v>
      </x:c>
      <x:c r="E14" s="11" t="n">
        <x:v>390</x:v>
      </x:c>
      <x:c r="F14" s="11" t="n">
        <x:v>2</x:v>
      </x:c>
      <x:c r="G14" s="11" t="n">
        <x:v>0</x:v>
      </x:c>
      <x:c r="H14" s="10" t="n">
        <x:v>0.08</x:v>
      </x:c>
      <x:c r="I14" s="12" t="n">
        <x:v>16</x:v>
      </x:c>
      <x:c r="J14" s="13" t="n">
        <x:f>E14*F14-G14</x:f>
        <x:v>780</x:v>
      </x:c>
      <x:c r="K14" s="13" t="n">
        <x:f>ROUNDUP(J14*(1+H14)/I14,0)*I14</x:f>
        <x:v>848</x:v>
      </x:c>
      <x:c r="L14" s="2" t="str">
        <x:v>Q-102 / PL-02</x:v>
      </x:c>
      <x:c r="M14" s="2" t="str">
        <x:v>Two continuous runs; lap allowance included in waste</x:v>
      </x:c>
    </x:row>
    <x:row r="15" ht="36" customHeight="1">
      <x:c r="A15" s="2" t="str">
        <x:v>BP-02</x:v>
      </x:c>
      <x:c r="B15" s="21" t="str">
        <x:v>Exterior walls</x:v>
      </x:c>
      <x:c r="C15" s="21" t="str">
        <x:v>Level 02 bottom plate</x:v>
      </x:c>
      <x:c r="D15" s="2" t="str">
        <x:v>LF</x:v>
      </x:c>
      <x:c r="E15" s="11" t="n">
        <x:v>390</x:v>
      </x:c>
      <x:c r="F15" s="11" t="n">
        <x:v>1</x:v>
      </x:c>
      <x:c r="G15" s="11" t="n">
        <x:v>0</x:v>
      </x:c>
      <x:c r="H15" s="10" t="n">
        <x:v>0.08</x:v>
      </x:c>
      <x:c r="I15" s="12" t="n">
        <x:v>16</x:v>
      </x:c>
      <x:c r="J15" s="13" t="n">
        <x:f>E15*F15-G15</x:f>
        <x:v>390</x:v>
      </x:c>
      <x:c r="K15" s="13" t="n">
        <x:f>ROUNDUP(J15*(1+H15)/I15,0)*I15</x:f>
        <x:v>432</x:v>
      </x:c>
      <x:c r="L15" s="2" t="str">
        <x:v>Q-102 / BP-02</x:v>
      </x:c>
      <x:c r="M15" s="2" t="str">
        <x:v>One continuous run; treated lower-level pricing input</x:v>
      </x:c>
    </x:row>
    <x:row r="16" ht="36" customHeight="1">
      <x:c r="A16" s="2" t="str">
        <x:v>OP-02</x:v>
      </x:c>
      <x:c r="B16" s="21" t="str">
        <x:v>Exterior walls</x:v>
      </x:c>
      <x:c r="C16" s="21" t="str">
        <x:v>Level 02 opening jamb and cripple allowance</x:v>
      </x:c>
      <x:c r="D16" s="2" t="str">
        <x:v>EA</x:v>
      </x:c>
      <x:c r="E16" s="11" t="n">
        <x:v>32</x:v>
      </x:c>
      <x:c r="F16" s="11" t="n">
        <x:v>4</x:v>
      </x:c>
      <x:c r="G16" s="11" t="n">
        <x:v>0</x:v>
      </x:c>
      <x:c r="H16" s="10" t="n">
        <x:v>0.05</x:v>
      </x:c>
      <x:c r="I16" s="12" t="n">
        <x:v>1</x:v>
      </x:c>
      <x:c r="J16" s="13" t="n">
        <x:f>E16*F16-G16</x:f>
        <x:v>128</x:v>
      </x:c>
      <x:c r="K16" s="13" t="n">
        <x:f>ROUNDUP(J16*(1+H16)/I16,0)*I16</x:f>
        <x:v>135</x:v>
      </x:c>
      <x:c r="L16" s="2" t="str">
        <x:v>Q-102 / opening register</x:v>
      </x:c>
      <x:c r="M16" s="2" t="str">
        <x:v>Four additional members per opening; replace with detail count</x:v>
      </x:c>
    </x:row>
    <x:row r="17" ht="36" customHeight="1">
      <x:c r="A17" s="2" t="str">
        <x:v>BW-01</x:v>
      </x:c>
      <x:c r="B17" s="21" t="str">
        <x:v>Bearing walls</x:v>
      </x:c>
      <x:c r="C17" s="21" t="str">
        <x:v>Level 01 bearing-wall stud count</x:v>
      </x:c>
      <x:c r="D17" s="2" t="str">
        <x:v>EA</x:v>
      </x:c>
      <x:c r="E17" s="11" t="n">
        <x:v>226</x:v>
      </x:c>
      <x:c r="F17" s="11" t="n">
        <x:v>1</x:v>
      </x:c>
      <x:c r="G17" s="11" t="n">
        <x:v>0</x:v>
      </x:c>
      <x:c r="H17" s="10" t="n">
        <x:v>0.08</x:v>
      </x:c>
      <x:c r="I17" s="12" t="n">
        <x:v>1</x:v>
      </x:c>
      <x:c r="J17" s="13" t="n">
        <x:f>E17*F17-G17</x:f>
        <x:v>226</x:v>
      </x:c>
      <x:c r="K17" s="13" t="n">
        <x:f>ROUNDUP(J17*(1+H17)/I17,0)*I17</x:f>
        <x:v>245</x:v>
      </x:c>
      <x:c r="L17" s="2" t="str">
        <x:v>Q-103 / BW-01</x:v>
      </x:c>
      <x:c r="M17" s="2" t="str">
        <x:v>Gross runs at 16 in OC plus 12 intersections</x:v>
      </x:c>
    </x:row>
    <x:row r="18" ht="36" customHeight="1">
      <x:c r="A18" s="2" t="str">
        <x:v>BT-01</x:v>
      </x:c>
      <x:c r="B18" s="21" t="str">
        <x:v>Bearing walls</x:v>
      </x:c>
      <x:c r="C18" s="21" t="str">
        <x:v>Level 01 bearing-wall top and bottom plates</x:v>
      </x:c>
      <x:c r="D18" s="2" t="str">
        <x:v>LF</x:v>
      </x:c>
      <x:c r="E18" s="11" t="n">
        <x:v>285</x:v>
      </x:c>
      <x:c r="F18" s="11" t="n">
        <x:v>3</x:v>
      </x:c>
      <x:c r="G18" s="11" t="n">
        <x:v>0</x:v>
      </x:c>
      <x:c r="H18" s="10" t="n">
        <x:v>0.08</x:v>
      </x:c>
      <x:c r="I18" s="12" t="n">
        <x:v>16</x:v>
      </x:c>
      <x:c r="J18" s="13" t="n">
        <x:f>E18*F18-G18</x:f>
        <x:v>855</x:v>
      </x:c>
      <x:c r="K18" s="13" t="n">
        <x:f>ROUNDUP(J18*(1+H18)/I18,0)*I18</x:f>
        <x:v>928</x:v>
      </x:c>
      <x:c r="L18" s="2" t="str">
        <x:v>Q-103 / BT-01</x:v>
      </x:c>
      <x:c r="M18" s="2" t="str">
        <x:v>Two top plate runs plus one bottom plate</x:v>
      </x:c>
    </x:row>
    <x:row r="19" ht="36" customHeight="1">
      <x:c r="A19" s="2" t="str">
        <x:v>NB-01</x:v>
      </x:c>
      <x:c r="B19" s="21" t="str">
        <x:v>Interior partitions</x:v>
      </x:c>
      <x:c r="C19" s="21" t="str">
        <x:v>Level 01 nonbearing wood partition studs</x:v>
      </x:c>
      <x:c r="D19" s="2" t="str">
        <x:v>EA</x:v>
      </x:c>
      <x:c r="E19" s="11" t="n">
        <x:v>335</x:v>
      </x:c>
      <x:c r="F19" s="11" t="n">
        <x:v>1</x:v>
      </x:c>
      <x:c r="G19" s="11" t="n">
        <x:v>0</x:v>
      </x:c>
      <x:c r="H19" s="10" t="n">
        <x:v>0.08</x:v>
      </x:c>
      <x:c r="I19" s="12" t="n">
        <x:v>1</x:v>
      </x:c>
      <x:c r="J19" s="13" t="n">
        <x:f>E19*F19-G19</x:f>
        <x:v>335</x:v>
      </x:c>
      <x:c r="K19" s="13" t="n">
        <x:f>ROUNDUP(J19*(1+H19)/I19,0)*I19</x:f>
        <x:v>362</x:v>
      </x:c>
      <x:c r="L19" s="2" t="str">
        <x:v>Q-103 / NB-01</x:v>
      </x:c>
      <x:c r="M19" s="2" t="str">
        <x:v>Review allowance for wood partitions only</x:v>
      </x:c>
    </x:row>
    <x:row r="20" ht="36" customHeight="1">
      <x:c r="A20" s="2" t="str">
        <x:v>NP-01</x:v>
      </x:c>
      <x:c r="B20" s="21" t="str">
        <x:v>Interior partitions</x:v>
      </x:c>
      <x:c r="C20" s="21" t="str">
        <x:v>Level 01 nonbearing partition plates</x:v>
      </x:c>
      <x:c r="D20" s="2" t="str">
        <x:v>LF</x:v>
      </x:c>
      <x:c r="E20" s="11" t="n">
        <x:v>420</x:v>
      </x:c>
      <x:c r="F20" s="11" t="n">
        <x:v>3</x:v>
      </x:c>
      <x:c r="G20" s="11" t="n">
        <x:v>0</x:v>
      </x:c>
      <x:c r="H20" s="10" t="n">
        <x:v>0.08</x:v>
      </x:c>
      <x:c r="I20" s="12" t="n">
        <x:v>16</x:v>
      </x:c>
      <x:c r="J20" s="13" t="n">
        <x:f>E20*F20-G20</x:f>
        <x:v>1260</x:v>
      </x:c>
      <x:c r="K20" s="13" t="n">
        <x:f>ROUNDUP(J20*(1+H20)/I20,0)*I20</x:f>
        <x:v>1376</x:v>
      </x:c>
      <x:c r="L20" s="2" t="str">
        <x:v>Q-103 / NP-01</x:v>
      </x:c>
      <x:c r="M20" s="2" t="str">
        <x:v>Three runs; excludes steel framing</x:v>
      </x:c>
    </x:row>
    <x:row r="21" ht="36" customHeight="1">
      <x:c r="A21" s="2" t="str">
        <x:v>BW-02</x:v>
      </x:c>
      <x:c r="B21" s="21" t="str">
        <x:v>Bearing walls</x:v>
      </x:c>
      <x:c r="C21" s="21" t="str">
        <x:v>Level 02 bearing-wall stud count</x:v>
      </x:c>
      <x:c r="D21" s="2" t="str">
        <x:v>EA</x:v>
      </x:c>
      <x:c r="E21" s="11" t="n">
        <x:v>192</x:v>
      </x:c>
      <x:c r="F21" s="11" t="n">
        <x:v>1</x:v>
      </x:c>
      <x:c r="G21" s="11" t="n">
        <x:v>0</x:v>
      </x:c>
      <x:c r="H21" s="10" t="n">
        <x:v>0.08</x:v>
      </x:c>
      <x:c r="I21" s="12" t="n">
        <x:v>1</x:v>
      </x:c>
      <x:c r="J21" s="13" t="n">
        <x:f>E21*F21-G21</x:f>
        <x:v>192</x:v>
      </x:c>
      <x:c r="K21" s="13" t="n">
        <x:f>ROUNDUP(J21*(1+H21)/I21,0)*I21</x:f>
        <x:v>208</x:v>
      </x:c>
      <x:c r="L21" s="2" t="str">
        <x:v>Q-103 / BW-02</x:v>
      </x:c>
      <x:c r="M21" s="2" t="str">
        <x:v>Gross runs at 16 in OC plus 12 intersections</x:v>
      </x:c>
    </x:row>
    <x:row r="22" ht="36" customHeight="1">
      <x:c r="A22" s="2" t="str">
        <x:v>BT-02</x:v>
      </x:c>
      <x:c r="B22" s="21" t="str">
        <x:v>Bearing walls</x:v>
      </x:c>
      <x:c r="C22" s="21" t="str">
        <x:v>Level 02 bearing-wall top and bottom plates</x:v>
      </x:c>
      <x:c r="D22" s="2" t="str">
        <x:v>LF</x:v>
      </x:c>
      <x:c r="E22" s="11" t="n">
        <x:v>240</x:v>
      </x:c>
      <x:c r="F22" s="11" t="n">
        <x:v>3</x:v>
      </x:c>
      <x:c r="G22" s="11" t="n">
        <x:v>0</x:v>
      </x:c>
      <x:c r="H22" s="10" t="n">
        <x:v>0.08</x:v>
      </x:c>
      <x:c r="I22" s="12" t="n">
        <x:v>16</x:v>
      </x:c>
      <x:c r="J22" s="13" t="n">
        <x:f>E22*F22-G22</x:f>
        <x:v>720</x:v>
      </x:c>
      <x:c r="K22" s="13" t="n">
        <x:f>ROUNDUP(J22*(1+H22)/I22,0)*I22</x:f>
        <x:v>784</x:v>
      </x:c>
      <x:c r="L22" s="2" t="str">
        <x:v>Q-103 / BT-02</x:v>
      </x:c>
      <x:c r="M22" s="2" t="str">
        <x:v>Two top plate runs plus one bottom plate</x:v>
      </x:c>
    </x:row>
    <x:row r="23" ht="36" customHeight="1">
      <x:c r="A23" s="2" t="str">
        <x:v>NB-02</x:v>
      </x:c>
      <x:c r="B23" s="21" t="str">
        <x:v>Interior partitions</x:v>
      </x:c>
      <x:c r="C23" s="21" t="str">
        <x:v>Level 02 nonbearing wood partition studs</x:v>
      </x:c>
      <x:c r="D23" s="2" t="str">
        <x:v>EA</x:v>
      </x:c>
      <x:c r="E23" s="11" t="n">
        <x:v>313</x:v>
      </x:c>
      <x:c r="F23" s="11" t="n">
        <x:v>1</x:v>
      </x:c>
      <x:c r="G23" s="11" t="n">
        <x:v>0</x:v>
      </x:c>
      <x:c r="H23" s="10" t="n">
        <x:v>0.08</x:v>
      </x:c>
      <x:c r="I23" s="12" t="n">
        <x:v>1</x:v>
      </x:c>
      <x:c r="J23" s="13" t="n">
        <x:f>E23*F23-G23</x:f>
        <x:v>313</x:v>
      </x:c>
      <x:c r="K23" s="13" t="n">
        <x:f>ROUNDUP(J23*(1+H23)/I23,0)*I23</x:f>
        <x:v>339</x:v>
      </x:c>
      <x:c r="L23" s="2" t="str">
        <x:v>Q-103 / NB-02</x:v>
      </x:c>
      <x:c r="M23" s="2" t="str">
        <x:v>Review allowance for wood partitions only</x:v>
      </x:c>
    </x:row>
    <x:row r="24" ht="36" customHeight="1">
      <x:c r="A24" s="2" t="str">
        <x:v>NP-02</x:v>
      </x:c>
      <x:c r="B24" s="21" t="str">
        <x:v>Interior partitions</x:v>
      </x:c>
      <x:c r="C24" s="21" t="str">
        <x:v>Level 02 nonbearing partition plates</x:v>
      </x:c>
      <x:c r="D24" s="2" t="str">
        <x:v>LF</x:v>
      </x:c>
      <x:c r="E24" s="11" t="n">
        <x:v>390</x:v>
      </x:c>
      <x:c r="F24" s="11" t="n">
        <x:v>3</x:v>
      </x:c>
      <x:c r="G24" s="11" t="n">
        <x:v>0</x:v>
      </x:c>
      <x:c r="H24" s="10" t="n">
        <x:v>0.08</x:v>
      </x:c>
      <x:c r="I24" s="12" t="n">
        <x:v>16</x:v>
      </x:c>
      <x:c r="J24" s="13" t="n">
        <x:f>E24*F24-G24</x:f>
        <x:v>1170</x:v>
      </x:c>
      <x:c r="K24" s="13" t="n">
        <x:f>ROUNDUP(J24*(1+H24)/I24,0)*I24</x:f>
        <x:v>1264</x:v>
      </x:c>
      <x:c r="L24" s="2" t="str">
        <x:v>Q-103 / NP-02</x:v>
      </x:c>
      <x:c r="M24" s="2" t="str">
        <x:v>Three runs; excludes steel framing</x:v>
      </x:c>
    </x:row>
    <x:row r="25" ht="36" customHeight="1">
      <x:c r="A25" s="2" t="str">
        <x:v>HD-01</x:v>
      </x:c>
      <x:c r="B25" s="21" t="str">
        <x:v>Exterior walls</x:v>
      </x:c>
      <x:c r="C25" s="21" t="str">
        <x:v>Opening header package / sizing pending</x:v>
      </x:c>
      <x:c r="D25" s="2" t="str">
        <x:v>LOT</x:v>
      </x:c>
      <x:c r="E25" s="11" t="n">
        <x:v>1</x:v>
      </x:c>
      <x:c r="F25" s="11" t="n">
        <x:v>1</x:v>
      </x:c>
      <x:c r="G25" s="11" t="n">
        <x:v>0</x:v>
      </x:c>
      <x:c r="H25" s="10" t="n">
        <x:v>0</x:v>
      </x:c>
      <x:c r="I25" s="12" t="n">
        <x:v>1</x:v>
      </x:c>
      <x:c r="J25" s="13" t="n">
        <x:f>E25*F25-G25</x:f>
        <x:v>1</x:v>
      </x:c>
      <x:c r="K25" s="13" t="n">
        <x:f>ROUNDUP(J25*(1+H25)/I25,0)*I25</x:f>
        <x:v>1</x:v>
      </x:c>
      <x:c r="L25" s="2" t="str">
        <x:v>Q-102 / HD-01</x:v>
      </x:c>
      <x:c r="M25" s="2" t="str">
        <x:v>Separate header allowance; excludes floor beams</x:v>
      </x:c>
    </x:row>
    <x:row r="26" ht="36" customHeight="1">
      <x:c r="A26" s="2" t="str">
        <x:v>FD-A</x:v>
      </x:c>
      <x:c r="B26" s="21" t="str">
        <x:v>Floor system</x:v>
      </x:c>
      <x:c r="C26" s="21" t="str">
        <x:v>Zone A floor deck / 4x8 panel</x:v>
      </x:c>
      <x:c r="D26" s="2" t="str">
        <x:v>SF</x:v>
      </x:c>
      <x:c r="E26" s="11" t="n">
        <x:v>40</x:v>
      </x:c>
      <x:c r="F26" s="11" t="n">
        <x:v>75</x:v>
      </x:c>
      <x:c r="G26" s="11" t="n">
        <x:v>300</x:v>
      </x:c>
      <x:c r="H26" s="10" t="n">
        <x:v>0.08</x:v>
      </x:c>
      <x:c r="I26" s="12" t="n">
        <x:v>32</x:v>
      </x:c>
      <x:c r="J26" s="13" t="n">
        <x:f>E26*F26-G26</x:f>
        <x:v>2700</x:v>
      </x:c>
      <x:c r="K26" s="13" t="n">
        <x:f>ROUNDUP(J26*(1+H26)/I26,0)*I26</x:f>
        <x:v>2944</x:v>
      </x:c>
      <x:c r="L26" s="2" t="str">
        <x:v>Q-104 / FD-A</x:v>
      </x:c>
      <x:c r="M26" s="2" t="str">
        <x:v>3000 SF gross less bounded openings</x:v>
      </x:c>
    </x:row>
    <x:row r="27" ht="36" customHeight="1">
      <x:c r="A27" s="2" t="str">
        <x:v>FJ-A</x:v>
      </x:c>
      <x:c r="B27" s="21" t="str">
        <x:v>Floor system</x:v>
      </x:c>
      <x:c r="C27" s="21" t="str">
        <x:v>Zone A engineered joist package</x:v>
      </x:c>
      <x:c r="D27" s="2" t="str">
        <x:v>SF</x:v>
      </x:c>
      <x:c r="E27" s="11" t="n">
        <x:v>40</x:v>
      </x:c>
      <x:c r="F27" s="11" t="n">
        <x:v>75</x:v>
      </x:c>
      <x:c r="G27" s="11" t="n">
        <x:v>300</x:v>
      </x:c>
      <x:c r="H27" s="10" t="n">
        <x:v>0</x:v>
      </x:c>
      <x:c r="I27" s="12" t="n">
        <x:v>1</x:v>
      </x:c>
      <x:c r="J27" s="13" t="n">
        <x:f>E27*F27-G27</x:f>
        <x:v>2700</x:v>
      </x:c>
      <x:c r="K27" s="13" t="n">
        <x:f>ROUNDUP(J27*(1+H27)/I27,0)*I27</x:f>
        <x:v>2700</x:v>
      </x:c>
      <x:c r="L27" s="2" t="str">
        <x:v>Q-104 / FJ-A</x:v>
      </x:c>
      <x:c r="M27" s="2" t="str">
        <x:v>Area-priced procurement allowance; includes member package</x:v>
      </x:c>
    </x:row>
    <x:row r="28" ht="36" customHeight="1">
      <x:c r="A28" s="2" t="str">
        <x:v>RB-A</x:v>
      </x:c>
      <x:c r="B28" s="21" t="str">
        <x:v>Floor system</x:v>
      </x:c>
      <x:c r="C28" s="21" t="str">
        <x:v>Zone A rim board</x:v>
      </x:c>
      <x:c r="D28" s="2" t="str">
        <x:v>LF</x:v>
      </x:c>
      <x:c r="E28" s="11" t="n">
        <x:v>115</x:v>
      </x:c>
      <x:c r="F28" s="11" t="n">
        <x:v>2</x:v>
      </x:c>
      <x:c r="G28" s="11" t="n">
        <x:v>0</x:v>
      </x:c>
      <x:c r="H28" s="10" t="n">
        <x:v>0.06</x:v>
      </x:c>
      <x:c r="I28" s="12" t="n">
        <x:v>12</x:v>
      </x:c>
      <x:c r="J28" s="13" t="n">
        <x:f>E28*F28-G28</x:f>
        <x:v>230</x:v>
      </x:c>
      <x:c r="K28" s="13" t="n">
        <x:f>ROUNDUP(J28*(1+H28)/I28,0)*I28</x:f>
        <x:v>252</x:v>
      </x:c>
      <x:c r="L28" s="2" t="str">
        <x:v>Q-104 / RB-A</x:v>
      </x:c>
      <x:c r="M28" s="2" t="str">
        <x:v>Zone-boundary purchasing allowance; not net perimeter</x:v>
      </x:c>
    </x:row>
    <x:row r="29" ht="36" customHeight="1">
      <x:c r="A29" s="2" t="str">
        <x:v>FD-B</x:v>
      </x:c>
      <x:c r="B29" s="21" t="str">
        <x:v>Floor system</x:v>
      </x:c>
      <x:c r="C29" s="21" t="str">
        <x:v>Zone B floor deck / 4x8 panel</x:v>
      </x:c>
      <x:c r="D29" s="2" t="str">
        <x:v>SF</x:v>
      </x:c>
      <x:c r="E29" s="11" t="n">
        <x:v>40</x:v>
      </x:c>
      <x:c r="F29" s="11" t="n">
        <x:v>75</x:v>
      </x:c>
      <x:c r="G29" s="11" t="n">
        <x:v>120</x:v>
      </x:c>
      <x:c r="H29" s="10" t="n">
        <x:v>0.08</x:v>
      </x:c>
      <x:c r="I29" s="12" t="n">
        <x:v>32</x:v>
      </x:c>
      <x:c r="J29" s="13" t="n">
        <x:f>E29*F29-G29</x:f>
        <x:v>2880</x:v>
      </x:c>
      <x:c r="K29" s="13" t="n">
        <x:f>ROUNDUP(J29*(1+H29)/I29,0)*I29</x:f>
        <x:v>3136</x:v>
      </x:c>
      <x:c r="L29" s="2" t="str">
        <x:v>Q-104 / FD-B</x:v>
      </x:c>
      <x:c r="M29" s="2" t="str">
        <x:v>3000 SF gross less bounded openings</x:v>
      </x:c>
    </x:row>
    <x:row r="30" ht="36" customHeight="1">
      <x:c r="A30" s="2" t="str">
        <x:v>FJ-B</x:v>
      </x:c>
      <x:c r="B30" s="21" t="str">
        <x:v>Floor system</x:v>
      </x:c>
      <x:c r="C30" s="21" t="str">
        <x:v>Zone B engineered joist package</x:v>
      </x:c>
      <x:c r="D30" s="2" t="str">
        <x:v>SF</x:v>
      </x:c>
      <x:c r="E30" s="11" t="n">
        <x:v>40</x:v>
      </x:c>
      <x:c r="F30" s="11" t="n">
        <x:v>75</x:v>
      </x:c>
      <x:c r="G30" s="11" t="n">
        <x:v>120</x:v>
      </x:c>
      <x:c r="H30" s="10" t="n">
        <x:v>0</x:v>
      </x:c>
      <x:c r="I30" s="12" t="n">
        <x:v>1</x:v>
      </x:c>
      <x:c r="J30" s="13" t="n">
        <x:f>E30*F30-G30</x:f>
        <x:v>2880</x:v>
      </x:c>
      <x:c r="K30" s="13" t="n">
        <x:f>ROUNDUP(J30*(1+H30)/I30,0)*I30</x:f>
        <x:v>2880</x:v>
      </x:c>
      <x:c r="L30" s="2" t="str">
        <x:v>Q-104 / FJ-B</x:v>
      </x:c>
      <x:c r="M30" s="2" t="str">
        <x:v>Area-priced procurement allowance; includes member package</x:v>
      </x:c>
    </x:row>
    <x:row r="31" ht="36" customHeight="1">
      <x:c r="A31" s="2" t="str">
        <x:v>RB-B</x:v>
      </x:c>
      <x:c r="B31" s="21" t="str">
        <x:v>Floor system</x:v>
      </x:c>
      <x:c r="C31" s="21" t="str">
        <x:v>Zone B rim board</x:v>
      </x:c>
      <x:c r="D31" s="2" t="str">
        <x:v>LF</x:v>
      </x:c>
      <x:c r="E31" s="11" t="n">
        <x:v>115</x:v>
      </x:c>
      <x:c r="F31" s="11" t="n">
        <x:v>2</x:v>
      </x:c>
      <x:c r="G31" s="11" t="n">
        <x:v>0</x:v>
      </x:c>
      <x:c r="H31" s="10" t="n">
        <x:v>0.06</x:v>
      </x:c>
      <x:c r="I31" s="12" t="n">
        <x:v>12</x:v>
      </x:c>
      <x:c r="J31" s="13" t="n">
        <x:f>E31*F31-G31</x:f>
        <x:v>230</x:v>
      </x:c>
      <x:c r="K31" s="13" t="n">
        <x:f>ROUNDUP(J31*(1+H31)/I31,0)*I31</x:f>
        <x:v>252</x:v>
      </x:c>
      <x:c r="L31" s="2" t="str">
        <x:v>Q-104 / RB-B</x:v>
      </x:c>
      <x:c r="M31" s="2" t="str">
        <x:v>Zone-boundary purchasing allowance; not net perimeter</x:v>
      </x:c>
    </x:row>
    <x:row r="32" ht="36" customHeight="1">
      <x:c r="A32" s="2" t="str">
        <x:v>FD-C</x:v>
      </x:c>
      <x:c r="B32" s="21" t="str">
        <x:v>Floor system</x:v>
      </x:c>
      <x:c r="C32" s="21" t="str">
        <x:v>Zone C floor deck / 4x8 panel</x:v>
      </x:c>
      <x:c r="D32" s="2" t="str">
        <x:v>SF</x:v>
      </x:c>
      <x:c r="E32" s="11" t="n">
        <x:v>40</x:v>
      </x:c>
      <x:c r="F32" s="11" t="n">
        <x:v>75</x:v>
      </x:c>
      <x:c r="G32" s="11" t="n">
        <x:v>300</x:v>
      </x:c>
      <x:c r="H32" s="10" t="n">
        <x:v>0.08</x:v>
      </x:c>
      <x:c r="I32" s="12" t="n">
        <x:v>32</x:v>
      </x:c>
      <x:c r="J32" s="13" t="n">
        <x:f>E32*F32-G32</x:f>
        <x:v>2700</x:v>
      </x:c>
      <x:c r="K32" s="13" t="n">
        <x:f>ROUNDUP(J32*(1+H32)/I32,0)*I32</x:f>
        <x:v>2944</x:v>
      </x:c>
      <x:c r="L32" s="2" t="str">
        <x:v>Q-104 / FD-C</x:v>
      </x:c>
      <x:c r="M32" s="2" t="str">
        <x:v>3000 SF gross less bounded openings</x:v>
      </x:c>
    </x:row>
    <x:row r="33" ht="36" customHeight="1">
      <x:c r="A33" s="2" t="str">
        <x:v>FJ-C</x:v>
      </x:c>
      <x:c r="B33" s="21" t="str">
        <x:v>Floor system</x:v>
      </x:c>
      <x:c r="C33" s="21" t="str">
        <x:v>Zone C engineered joist package</x:v>
      </x:c>
      <x:c r="D33" s="2" t="str">
        <x:v>SF</x:v>
      </x:c>
      <x:c r="E33" s="11" t="n">
        <x:v>40</x:v>
      </x:c>
      <x:c r="F33" s="11" t="n">
        <x:v>75</x:v>
      </x:c>
      <x:c r="G33" s="11" t="n">
        <x:v>300</x:v>
      </x:c>
      <x:c r="H33" s="10" t="n">
        <x:v>0</x:v>
      </x:c>
      <x:c r="I33" s="12" t="n">
        <x:v>1</x:v>
      </x:c>
      <x:c r="J33" s="13" t="n">
        <x:f>E33*F33-G33</x:f>
        <x:v>2700</x:v>
      </x:c>
      <x:c r="K33" s="13" t="n">
        <x:f>ROUNDUP(J33*(1+H33)/I33,0)*I33</x:f>
        <x:v>2700</x:v>
      </x:c>
      <x:c r="L33" s="2" t="str">
        <x:v>Q-104 / FJ-C</x:v>
      </x:c>
      <x:c r="M33" s="2" t="str">
        <x:v>Area-priced procurement allowance; includes member package</x:v>
      </x:c>
    </x:row>
    <x:row r="34" ht="36" customHeight="1">
      <x:c r="A34" s="2" t="str">
        <x:v>RB-C</x:v>
      </x:c>
      <x:c r="B34" s="21" t="str">
        <x:v>Floor system</x:v>
      </x:c>
      <x:c r="C34" s="21" t="str">
        <x:v>Zone C rim board</x:v>
      </x:c>
      <x:c r="D34" s="2" t="str">
        <x:v>LF</x:v>
      </x:c>
      <x:c r="E34" s="11" t="n">
        <x:v>115</x:v>
      </x:c>
      <x:c r="F34" s="11" t="n">
        <x:v>2</x:v>
      </x:c>
      <x:c r="G34" s="11" t="n">
        <x:v>0</x:v>
      </x:c>
      <x:c r="H34" s="10" t="n">
        <x:v>0.06</x:v>
      </x:c>
      <x:c r="I34" s="12" t="n">
        <x:v>12</x:v>
      </x:c>
      <x:c r="J34" s="13" t="n">
        <x:f>E34*F34-G34</x:f>
        <x:v>230</x:v>
      </x:c>
      <x:c r="K34" s="13" t="n">
        <x:f>ROUNDUP(J34*(1+H34)/I34,0)*I34</x:f>
        <x:v>252</x:v>
      </x:c>
      <x:c r="L34" s="2" t="str">
        <x:v>Q-104 / RB-C</x:v>
      </x:c>
      <x:c r="M34" s="2" t="str">
        <x:v>Zone-boundary purchasing allowance; not net perimeter</x:v>
      </x:c>
    </x:row>
    <x:row r="35" ht="36" customHeight="1">
      <x:c r="A35" s="2" t="str">
        <x:v>GB-01</x:v>
      </x:c>
      <x:c r="B35" s="21" t="str">
        <x:v>Floor system</x:v>
      </x:c>
      <x:c r="C35" s="21" t="str">
        <x:v>Beam package / member schedule pending</x:v>
      </x:c>
      <x:c r="D35" s="2" t="str">
        <x:v>LOT</x:v>
      </x:c>
      <x:c r="E35" s="11" t="n">
        <x:v>1</x:v>
      </x:c>
      <x:c r="F35" s="11" t="n">
        <x:v>1</x:v>
      </x:c>
      <x:c r="G35" s="11" t="n">
        <x:v>0</x:v>
      </x:c>
      <x:c r="H35" s="10" t="n">
        <x:v>0</x:v>
      </x:c>
      <x:c r="I35" s="12" t="n">
        <x:v>1</x:v>
      </x:c>
      <x:c r="J35" s="13" t="n">
        <x:f>E35*F35-G35</x:f>
        <x:v>1</x:v>
      </x:c>
      <x:c r="K35" s="13" t="n">
        <x:f>ROUNDUP(J35*(1+H35)/I35,0)*I35</x:f>
        <x:v>1</x:v>
      </x:c>
      <x:c r="L35" s="2" t="str">
        <x:v>Q-104 / GB-01</x:v>
      </x:c>
      <x:c r="M35" s="2" t="str">
        <x:v>Separate allowance; joist quote excludes beams</x:v>
      </x:c>
    </x:row>
    <x:row r="36" ht="36" customHeight="1">
      <x:c r="A36" s="2" t="str">
        <x:v>PC-01</x:v>
      </x:c>
      <x:c r="B36" s="21" t="str">
        <x:v>Floor system</x:v>
      </x:c>
      <x:c r="C36" s="21" t="str">
        <x:v>Post / column package / schedule pending</x:v>
      </x:c>
      <x:c r="D36" s="2" t="str">
        <x:v>LOT</x:v>
      </x:c>
      <x:c r="E36" s="11" t="n">
        <x:v>1</x:v>
      </x:c>
      <x:c r="F36" s="11" t="n">
        <x:v>1</x:v>
      </x:c>
      <x:c r="G36" s="11" t="n">
        <x:v>0</x:v>
      </x:c>
      <x:c r="H36" s="10" t="n">
        <x:v>0</x:v>
      </x:c>
      <x:c r="I36" s="12" t="n">
        <x:v>1</x:v>
      </x:c>
      <x:c r="J36" s="13" t="n">
        <x:f>E36*F36-G36</x:f>
        <x:v>1</x:v>
      </x:c>
      <x:c r="K36" s="13" t="n">
        <x:f>ROUNDUP(J36*(1+H36)/I36,0)*I36</x:f>
        <x:v>1</x:v>
      </x:c>
      <x:c r="L36" s="2" t="str">
        <x:v>Q-104 / PC-01</x:v>
      </x:c>
      <x:c r="M36" s="2" t="str">
        <x:v>Separate post allowance; capacities and connectors pending</x:v>
      </x:c>
    </x:row>
    <x:row r="37" ht="36" customHeight="1">
      <x:c r="A37" s="2" t="str">
        <x:v>RD-01</x:v>
      </x:c>
      <x:c r="B37" s="21" t="str">
        <x:v>Roof system</x:v>
      </x:c>
      <x:c r="C37" s="21" t="str">
        <x:v>Roof deck / 4x8 panel</x:v>
      </x:c>
      <x:c r="D37" s="2" t="str">
        <x:v>SF</x:v>
      </x:c>
      <x:c r="E37" s="11" t="n">
        <x:v>120</x:v>
      </x:c>
      <x:c r="F37" s="11" t="n">
        <x:v>75</x:v>
      </x:c>
      <x:c r="G37" s="11" t="n">
        <x:v>180</x:v>
      </x:c>
      <x:c r="H37" s="10" t="n">
        <x:v>0.1</x:v>
      </x:c>
      <x:c r="I37" s="12" t="n">
        <x:v>32</x:v>
      </x:c>
      <x:c r="J37" s="13" t="n">
        <x:f>E37*F37-G37</x:f>
        <x:v>8820</x:v>
      </x:c>
      <x:c r="K37" s="13" t="n">
        <x:f>ROUNDUP(J37*(1+H37)/I37,0)*I37</x:f>
        <x:v>9728</x:v>
      </x:c>
      <x:c r="L37" s="2" t="str">
        <x:v>Q-105 / RD-01</x:v>
      </x:c>
      <x:c r="M37" s="2" t="str">
        <x:v>Footprint less two 90 SF equipment curbs</x:v>
      </x:c>
    </x:row>
    <x:row r="38" ht="36" customHeight="1">
      <x:c r="A38" s="2" t="str">
        <x:v>RT-01</x:v>
      </x:c>
      <x:c r="B38" s="21" t="str">
        <x:v>Roof system</x:v>
      </x:c>
      <x:c r="C38" s="21" t="str">
        <x:v>Engineered roof truss package</x:v>
      </x:c>
      <x:c r="D38" s="2" t="str">
        <x:v>SF</x:v>
      </x:c>
      <x:c r="E38" s="11" t="n">
        <x:v>120</x:v>
      </x:c>
      <x:c r="F38" s="11" t="n">
        <x:v>75</x:v>
      </x:c>
      <x:c r="G38" s="11" t="n">
        <x:v>0</x:v>
      </x:c>
      <x:c r="H38" s="10" t="n">
        <x:v>0</x:v>
      </x:c>
      <x:c r="I38" s="12" t="n">
        <x:v>1</x:v>
      </x:c>
      <x:c r="J38" s="13" t="n">
        <x:f>E38*F38-G38</x:f>
        <x:v>9000</x:v>
      </x:c>
      <x:c r="K38" s="13" t="n">
        <x:f>ROUNDUP(J38*(1+H38)/I38,0)*I38</x:f>
        <x:v>9000</x:v>
      </x:c>
      <x:c r="L38" s="2" t="str">
        <x:v>Q-105 / RT-01</x:v>
      </x:c>
      <x:c r="M38" s="2" t="str">
        <x:v>Footprint-priced package; design and freight conditions in quote</x:v>
      </x:c>
    </x:row>
    <x:row r="39" ht="36" customHeight="1">
      <x:c r="A39" s="2" t="str">
        <x:v>PB-01</x:v>
      </x:c>
      <x:c r="B39" s="21" t="str">
        <x:v>Roof system</x:v>
      </x:c>
      <x:c r="C39" s="21" t="str">
        <x:v>Permanent bracing material allowance</x:v>
      </x:c>
      <x:c r="D39" s="2" t="str">
        <x:v>LF</x:v>
      </x:c>
      <x:c r="E39" s="11" t="n">
        <x:v>120</x:v>
      </x:c>
      <x:c r="F39" s="11" t="n">
        <x:v>8</x:v>
      </x:c>
      <x:c r="G39" s="11" t="n">
        <x:v>0</x:v>
      </x:c>
      <x:c r="H39" s="10" t="n">
        <x:v>0.1</x:v>
      </x:c>
      <x:c r="I39" s="12" t="n">
        <x:v>16</x:v>
      </x:c>
      <x:c r="J39" s="13" t="n">
        <x:f>E39*F39-G39</x:f>
        <x:v>960</x:v>
      </x:c>
      <x:c r="K39" s="13" t="n">
        <x:f>ROUNDUP(J39*(1+H39)/I39,0)*I39</x:f>
        <x:v>1056</x:v>
      </x:c>
      <x:c r="L39" s="2" t="str">
        <x:v>Q-105 / PB-01</x:v>
      </x:c>
      <x:c r="M39" s="2" t="str">
        <x:v>Eight provisional continuous runs; engineer layout pending</x:v>
      </x:c>
    </x:row>
    <x:row r="40" ht="36" customHeight="1">
      <x:c r="A40" s="2" t="str">
        <x:v>BL-01</x:v>
      </x:c>
      <x:c r="B40" s="21" t="str">
        <x:v>Blocking / hardware</x:v>
      </x:c>
      <x:c r="C40" s="21" t="str">
        <x:v>Floor edge and opening blocking</x:v>
      </x:c>
      <x:c r="D40" s="2" t="str">
        <x:v>LF</x:v>
      </x:c>
      <x:c r="E40" s="11" t="n">
        <x:v>390</x:v>
      </x:c>
      <x:c r="F40" s="11" t="n">
        <x:v>2</x:v>
      </x:c>
      <x:c r="G40" s="11" t="n">
        <x:v>0</x:v>
      </x:c>
      <x:c r="H40" s="10" t="n">
        <x:v>0.08</x:v>
      </x:c>
      <x:c r="I40" s="12" t="n">
        <x:v>16</x:v>
      </x:c>
      <x:c r="J40" s="13" t="n">
        <x:f>E40*F40-G40</x:f>
        <x:v>780</x:v>
      </x:c>
      <x:c r="K40" s="13" t="n">
        <x:f>ROUNDUP(J40*(1+H40)/I40,0)*I40</x:f>
        <x:v>848</x:v>
      </x:c>
      <x:c r="L40" s="2" t="str">
        <x:v>Q-104 / BL-01</x:v>
      </x:c>
      <x:c r="M40" s="2" t="str">
        <x:v>Two runs; detail-specific pieces remain review item</x:v>
      </x:c>
    </x:row>
    <x:row r="41" ht="36" customHeight="1">
      <x:c r="A41" s="2" t="str">
        <x:v>BL-02</x:v>
      </x:c>
      <x:c r="B41" s="21" t="str">
        <x:v>Blocking / hardware</x:v>
      </x:c>
      <x:c r="C41" s="21" t="str">
        <x:v>Backing to scheduled fixtures</x:v>
      </x:c>
      <x:c r="D41" s="2" t="str">
        <x:v>LF</x:v>
      </x:c>
      <x:c r="E41" s="11" t="n">
        <x:v>52</x:v>
      </x:c>
      <x:c r="F41" s="11" t="n">
        <x:v>8</x:v>
      </x:c>
      <x:c r="G41" s="11" t="n">
        <x:v>0</x:v>
      </x:c>
      <x:c r="H41" s="10" t="n">
        <x:v>0.1</x:v>
      </x:c>
      <x:c r="I41" s="12" t="n">
        <x:v>16</x:v>
      </x:c>
      <x:c r="J41" s="13" t="n">
        <x:f>E41*F41-G41</x:f>
        <x:v>416</x:v>
      </x:c>
      <x:c r="K41" s="13" t="n">
        <x:f>ROUNDUP(J41*(1+H41)/I41,0)*I41</x:f>
        <x:v>464</x:v>
      </x:c>
      <x:c r="L41" s="2" t="str">
        <x:v>Q-103 / BL-02</x:v>
      </x:c>
      <x:c r="M41" s="2" t="str">
        <x:v>52 fixture groups x 8 LF</x:v>
      </x:c>
    </x:row>
    <x:row r="42" ht="36" customHeight="1">
      <x:c r="A42" s="2" t="str">
        <x:v>CN-01</x:v>
      </x:c>
      <x:c r="B42" s="21" t="str">
        <x:v>Blocking / hardware</x:v>
      </x:c>
      <x:c r="C42" s="21" t="str">
        <x:v>Joist / beam connector package</x:v>
      </x:c>
      <x:c r="D42" s="2" t="str">
        <x:v>LOT</x:v>
      </x:c>
      <x:c r="E42" s="11" t="n">
        <x:v>1</x:v>
      </x:c>
      <x:c r="F42" s="11" t="n">
        <x:v>1</x:v>
      </x:c>
      <x:c r="G42" s="11" t="n">
        <x:v>0</x:v>
      </x:c>
      <x:c r="H42" s="10" t="n">
        <x:v>0</x:v>
      </x:c>
      <x:c r="I42" s="12" t="n">
        <x:v>1</x:v>
      </x:c>
      <x:c r="J42" s="13" t="n">
        <x:f>E42*F42-G42</x:f>
        <x:v>1</x:v>
      </x:c>
      <x:c r="K42" s="13" t="n">
        <x:f>ROUNDUP(J42*(1+H42)/I42,0)*I42</x:f>
        <x:v>1</x:v>
      </x:c>
      <x:c r="L42" s="2" t="str">
        <x:v>Q-104 / CN-01</x:v>
      </x:c>
      <x:c r="M42" s="2" t="str">
        <x:v>Separate package; excluded from engineered joist price</x:v>
      </x:c>
    </x:row>
    <x:row r="43" ht="36" customHeight="1">
      <x:c r="A43" s="2" t="str">
        <x:v>CN-02</x:v>
      </x:c>
      <x:c r="B43" s="21" t="str">
        <x:v>Blocking / hardware</x:v>
      </x:c>
      <x:c r="C43" s="21" t="str">
        <x:v>Holdown and anchor package</x:v>
      </x:c>
      <x:c r="D43" s="2" t="str">
        <x:v>LOT</x:v>
      </x:c>
      <x:c r="E43" s="11" t="n">
        <x:v>1</x:v>
      </x:c>
      <x:c r="F43" s="11" t="n">
        <x:v>1</x:v>
      </x:c>
      <x:c r="G43" s="11" t="n">
        <x:v>0</x:v>
      </x:c>
      <x:c r="H43" s="10" t="n">
        <x:v>0</x:v>
      </x:c>
      <x:c r="I43" s="12" t="n">
        <x:v>1</x:v>
      </x:c>
      <x:c r="J43" s="13" t="n">
        <x:f>E43*F43-G43</x:f>
        <x:v>1</x:v>
      </x:c>
      <x:c r="K43" s="13" t="n">
        <x:f>ROUNDUP(J43*(1+H43)/I43,0)*I43</x:f>
        <x:v>1</x:v>
      </x:c>
      <x:c r="L43" s="2" t="str">
        <x:v>Q-102 / CN-02</x:v>
      </x:c>
      <x:c r="M43" s="2" t="str">
        <x:v>Counts and capacities require issued structural schedule</x:v>
      </x:c>
    </x:row>
    <x:row r="44" ht="36" customHeight="1">
      <x:c r="A44" s="2" t="str">
        <x:v>FN-01</x:v>
      </x:c>
      <x:c r="B44" s="21" t="str">
        <x:v>Blocking / hardware</x:v>
      </x:c>
      <x:c r="C44" s="21" t="str">
        <x:v>Fastener package</x:v>
      </x:c>
      <x:c r="D44" s="2" t="str">
        <x:v>LOT</x:v>
      </x:c>
      <x:c r="E44" s="11" t="n">
        <x:v>1</x:v>
      </x:c>
      <x:c r="F44" s="11" t="n">
        <x:v>1</x:v>
      </x:c>
      <x:c r="G44" s="11" t="n">
        <x:v>0</x:v>
      </x:c>
      <x:c r="H44" s="10" t="n">
        <x:v>0</x:v>
      </x:c>
      <x:c r="I44" s="12" t="n">
        <x:v>1</x:v>
      </x:c>
      <x:c r="J44" s="13" t="n">
        <x:f>E44*F44-G44</x:f>
        <x:v>1</x:v>
      </x:c>
      <x:c r="K44" s="13" t="n">
        <x:f>ROUNDUP(J44*(1+H44)/I44,0)*I44</x:f>
        <x:v>1</x:v>
      </x:c>
      <x:c r="L44" s="2" t="str">
        <x:v>Q-106 / FN-01</x:v>
      </x:c>
      <x:c r="M44" s="2" t="str">
        <x:v>Material only; installation effort in assembly labor</x:v>
      </x:c>
    </x:row>
    <x:row r="45" ht="36" customHeight="1">
      <x:c r="A45" s="2" t="str">
        <x:v>TS-01</x:v>
      </x:c>
      <x:c r="B45" s="21" t="str">
        <x:v>Temporary scope</x:v>
      </x:c>
      <x:c r="C45" s="21" t="str">
        <x:v>Temporary bracing / consumables</x:v>
      </x:c>
      <x:c r="D45" s="2" t="str">
        <x:v>LOT</x:v>
      </x:c>
      <x:c r="E45" s="11" t="n">
        <x:v>1</x:v>
      </x:c>
      <x:c r="F45" s="11" t="n">
        <x:v>1</x:v>
      </x:c>
      <x:c r="G45" s="11" t="n">
        <x:v>0</x:v>
      </x:c>
      <x:c r="H45" s="10" t="n">
        <x:v>0</x:v>
      </x:c>
      <x:c r="I45" s="12" t="n">
        <x:v>1</x:v>
      </x:c>
      <x:c r="J45" s="13" t="n">
        <x:f>E45*F45-G45</x:f>
        <x:v>1</x:v>
      </x:c>
      <x:c r="K45" s="13" t="n">
        <x:f>ROUNDUP(J45*(1+H45)/I45,0)*I45</x:f>
        <x:v>1</x:v>
      </x:c>
      <x:c r="L45" s="2" t="str">
        <x:v>Q-106 / TS-01</x:v>
      </x:c>
      <x:c r="M45" s="2" t="str">
        <x:v>Contractor method allowance; confirm separately</x:v>
      </x:c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7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7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7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</x:sheetData>
  <x:pageMargins left="0.7" right="0.7" top="0.75" bottom="0.75" header="0.3" footer="0.3"/>
  <x:tableParts count="1">
    <x:tablePart xmlns:r="http://schemas.openxmlformats.org/officeDocument/2006/relationships" r:id="R2b39a280df52424b"/>
  </x:tableParts>
</x:worksheet>
</file>

<file path=xl/worksheets/sheet6.xml><?xml version="1.0" encoding="utf-8"?>
<x:worksheet xmlns:x="http://schemas.openxmlformats.org/spreadsheetml/2006/main">
  <x:sheetPr>
    <x:tabColor rgb="FF526D8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8" hidden="0" customWidth="1"/>
    <x:col min="3" max="3" width="16" hidden="0" customWidth="1"/>
    <x:col min="4" max="4" width="16" hidden="0" customWidth="1"/>
    <x:col min="5" max="5" width="16" hidden="0" customWidth="1"/>
    <x:col min="6" max="6" width="14" hidden="0" customWidth="1"/>
    <x:col min="7" max="7" width="13" hidden="0" customWidth="1"/>
    <x:col min="8" max="8" width="17" hidden="0" customWidth="1"/>
    <x:col min="9" max="9" width="17" hidden="0" customWidth="1"/>
    <x:col min="10" max="10" width="19" hidden="0" customWidth="1"/>
    <x:col min="11" max="11" width="19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7" customHeight="1">
      <x:c r="A2" s="36" t="str">
        <x:v>CP-01 / ADD-01 reconciliation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8" t="str">
        <x:v>Change / assembly</x:v>
      </x:c>
      <x:c r="B6" s="8" t="str">
        <x:v>Measurement change</x:v>
      </x:c>
      <x:c r="C6" s="8" t="str">
        <x:v>Old net</x:v>
      </x:c>
      <x:c r="D6" s="8" t="str">
        <x:v>New net</x:v>
      </x:c>
      <x:c r="E6" s="8" t="str">
        <x:v>Allowance</x:v>
      </x:c>
      <x:c r="F6" s="8" t="str">
        <x:v>Stock step</x:v>
      </x:c>
      <x:c r="G6" s="8" t="str">
        <x:v>Rate USD</x:v>
      </x:c>
      <x:c r="H6" s="8" t="str">
        <x:v>Old buy</x:v>
      </x:c>
      <x:c r="I6" s="8" t="str">
        <x:v>New buy</x:v>
      </x:c>
      <x:c r="J6" s="8" t="str">
        <x:v>Material delta</x:v>
      </x:c>
      <x:c r="K6" s="8" t="str">
        <x:v>Labor delta</x:v>
      </x:c>
    </x:row>
    <x:row r="7" ht="27" customHeight="1">
      <x:c r="A7" s="2" t="str">
        <x:v>ADD-01.1 / BW-02</x:v>
      </x:c>
      <x:c r="B7" s="2" t="str">
        <x:v>12 LF bearing wall extension</x:v>
      </x:c>
      <x:c r="C7" s="9" t="n">
        <x:v>183</x:v>
      </x:c>
      <x:c r="D7" s="9" t="n">
        <x:v>192</x:v>
      </x:c>
      <x:c r="E7" s="10" t="n">
        <x:v>0.08</x:v>
      </x:c>
      <x:c r="F7" s="9" t="n">
        <x:v>1</x:v>
      </x:c>
      <x:c r="G7" s="14" t="n">
        <x:v>10.8</x:v>
      </x:c>
      <x:c r="H7" s="2" t="n">
        <x:f>ROUNDUP(C7*(1+E7)/F7,0)*F7</x:f>
        <x:v>198</x:v>
      </x:c>
      <x:c r="I7" s="2" t="n">
        <x:f>ROUNDUP(D7*(1+E7)/F7,0)*F7</x:f>
        <x:v>208</x:v>
      </x:c>
      <x:c r="J7" s="15" t="n">
        <x:f>ROUND((I7-H7)*G7,2)</x:f>
        <x:v>108</x:v>
      </x:c>
      <x:c r="K7" s="15" t="n">
        <x:f>ROUND((D7-C7)*0.16*'Pricing'!$E$4,2)</x:f>
        <x:v>97.92</x:v>
      </x:c>
    </x:row>
    <x:row r="8" ht="27" customHeight="1">
      <x:c r="A8" s="2" t="str">
        <x:v>ADD-01.1 / BT-02</x:v>
      </x:c>
      <x:c r="B8" s="2" t="str">
        <x:v>Three plate runs</x:v>
      </x:c>
      <x:c r="C8" s="9" t="n">
        <x:v>684</x:v>
      </x:c>
      <x:c r="D8" s="9" t="n">
        <x:v>720</x:v>
      </x:c>
      <x:c r="E8" s="10" t="n">
        <x:v>0.08</x:v>
      </x:c>
      <x:c r="F8" s="9" t="n">
        <x:v>16</x:v>
      </x:c>
      <x:c r="G8" s="14" t="n">
        <x:v>1.18</x:v>
      </x:c>
      <x:c r="H8" s="2" t="n">
        <x:f>ROUNDUP(C8*(1+E8)/F8,0)*F8</x:f>
        <x:v>752</x:v>
      </x:c>
      <x:c r="I8" s="2" t="n">
        <x:f>ROUNDUP(D8*(1+E8)/F8,0)*F8</x:f>
        <x:v>784</x:v>
      </x:c>
      <x:c r="J8" s="15" t="n">
        <x:f>ROUND((I8-H8)*G8,2)</x:f>
        <x:v>37.76</x:v>
      </x:c>
      <x:c r="K8" s="15" t="n">
        <x:f>ROUND((D8-C8)*0.018*'Pricing'!$E$4,2)</x:f>
        <x:v>44.06</x:v>
      </x:c>
    </x:row>
    <x:row r="9" ht="27" customHeight="1">
      <x:c r="A9" s="2" t="str">
        <x:v>ADD-01.2 / FD-B</x:v>
      </x:c>
      <x:c r="B9" s="2" t="str">
        <x:v>120 SF mechanical opening</x:v>
      </x:c>
      <x:c r="C9" s="9" t="n">
        <x:v>3000</x:v>
      </x:c>
      <x:c r="D9" s="9" t="n">
        <x:v>2880</x:v>
      </x:c>
      <x:c r="E9" s="10" t="n">
        <x:v>0.08</x:v>
      </x:c>
      <x:c r="F9" s="9" t="n">
        <x:v>32</x:v>
      </x:c>
      <x:c r="G9" s="14" t="n">
        <x:v>1.56</x:v>
      </x:c>
      <x:c r="H9" s="2" t="n">
        <x:f>ROUNDUP(C9*(1+E9)/F9,0)*F9</x:f>
        <x:v>3264</x:v>
      </x:c>
      <x:c r="I9" s="2" t="n">
        <x:f>ROUNDUP(D9*(1+E9)/F9,0)*F9</x:f>
        <x:v>3136</x:v>
      </x:c>
      <x:c r="J9" s="15" t="n">
        <x:f>ROUND((I9-H9)*G9,2)</x:f>
        <x:v>-199.68</x:v>
      </x:c>
      <x:c r="K9" s="15" t="n">
        <x:f>ROUND((D9-C9)*0.026*'Pricing'!$E$4,2)</x:f>
        <x:v>-212.16</x:v>
      </x:c>
    </x:row>
    <x:row r="10" ht="27" customHeight="1">
      <x:c r="A10" s="2" t="str">
        <x:v>ADD-01.2 / FJ-B</x:v>
      </x:c>
      <x:c r="B10" s="2" t="str">
        <x:v>Joist area package</x:v>
      </x:c>
      <x:c r="C10" s="9" t="n">
        <x:v>3000</x:v>
      </x:c>
      <x:c r="D10" s="9" t="n">
        <x:v>2880</x:v>
      </x:c>
      <x:c r="E10" s="10" t="n">
        <x:v>0</x:v>
      </x:c>
      <x:c r="F10" s="9" t="n">
        <x:v>1</x:v>
      </x:c>
      <x:c r="G10" s="14" t="n">
        <x:v>5.85</x:v>
      </x:c>
      <x:c r="H10" s="2" t="n">
        <x:f>ROUNDUP(C10*(1+E10)/F10,0)*F10</x:f>
        <x:v>3000</x:v>
      </x:c>
      <x:c r="I10" s="2" t="n">
        <x:f>ROUNDUP(D10*(1+E10)/F10,0)*F10</x:f>
        <x:v>2880</x:v>
      </x:c>
      <x:c r="J10" s="15" t="n">
        <x:f>ROUND((I10-H10)*G10,2)</x:f>
        <x:v>-702</x:v>
      </x:c>
      <x:c r="K10" s="15" t="n">
        <x:f>ROUND((D10-C10)*0.041*'Pricing'!$E$4,2)</x:f>
        <x:v>-334.56</x:v>
      </x:c>
    </x:row>
    <x:row r="11" ht="27" customHeight="1">
      <x:c r="A11" s="2" t="str">
        <x:v>ADD-01.3 / RD-01</x:v>
      </x:c>
      <x:c r="B11" s="2" t="str">
        <x:v>Two roof curbs / 180 SF</x:v>
      </x:c>
      <x:c r="C11" s="9" t="n">
        <x:v>9000</x:v>
      </x:c>
      <x:c r="D11" s="9" t="n">
        <x:v>8820</x:v>
      </x:c>
      <x:c r="E11" s="10" t="n">
        <x:v>0.1</x:v>
      </x:c>
      <x:c r="F11" s="9" t="n">
        <x:v>32</x:v>
      </x:c>
      <x:c r="G11" s="14" t="n">
        <x:v>1.31</x:v>
      </x:c>
      <x:c r="H11" s="2" t="n">
        <x:f>ROUNDUP(C11*(1+E11)/F11,0)*F11</x:f>
        <x:v>9920</x:v>
      </x:c>
      <x:c r="I11" s="2" t="n">
        <x:f>ROUNDUP(D11*(1+E11)/F11,0)*F11</x:f>
        <x:v>9728</x:v>
      </x:c>
      <x:c r="J11" s="15" t="n">
        <x:f>ROUND((I11-H11)*G11,2)</x:f>
        <x:v>-251.52</x:v>
      </x:c>
      <x:c r="K11" s="15" t="n">
        <x:f>ROUND((D11-C11)*0.028*'Pricing'!$E$4,2)</x:f>
        <x:v>-342.72</x:v>
      </x:c>
    </x:row>
    <x:row r="12" ht="27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7" customHeight="1">
      <x:c r="A13" s="2"/>
      <x:c r="B13" s="2" t="str">
        <x:v>Net direct effect</x:v>
      </x:c>
      <x:c r="C13" s="2"/>
      <x:c r="D13" s="2"/>
      <x:c r="E13" s="2"/>
      <x:c r="F13" s="2"/>
      <x:c r="G13" s="2"/>
      <x:c r="H13" s="2"/>
      <x:c r="I13" s="2"/>
      <x:c r="J13" s="15" t="n">
        <x:f>SUM(J7:J11)</x:f>
        <x:v>-1007.44</x:v>
      </x:c>
      <x:c r="K13" s="15" t="n">
        <x:f>SUM(K7:K11)</x:f>
        <x:v>-747.46</x:v>
      </x:c>
    </x:row>
    <x:row r="14" ht="27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7" customHeight="1">
      <x:c r="A16" s="2"/>
      <x:c r="B16" s="2" t="str">
        <x:v>Current estimate already includes ADD-01. Do not add revision delta again.</x:v>
      </x:c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pageMargins left="0.7" right="0.7" top="0.75" bottom="0.75" header="0.3" footer="0.3"/>
  <x:tableParts count="1">
    <x:tablePart xmlns:r="http://schemas.openxmlformats.org/officeDocument/2006/relationships" r:id="R3d32502feb8c4ef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1" hidden="0" customWidth="1"/>
    <x:col min="2" max="2" width="28" hidden="0" customWidth="1"/>
    <x:col min="3" max="3" width="28" hidden="0" customWidth="1"/>
    <x:col min="4" max="4" width="28" hidden="0" customWidth="1"/>
    <x:col min="5" max="5" width="4" hidden="0" customWidth="1"/>
    <x:col min="6" max="6" width="75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CP-01 / Upper-level sheathing comparison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42" customHeight="1">
      <x:c r="A6" s="8" t="str">
        <x:v>Review item</x:v>
      </x:c>
      <x:c r="B6" s="8" t="str">
        <x:v>Supplier A</x:v>
      </x:c>
      <x:c r="C6" s="8" t="str">
        <x:v>Supplier B</x:v>
      </x:c>
      <x:c r="D6" s="8" t="str">
        <x:v>Supplier C</x:v>
      </x:c>
      <x:c r="E6" s="2"/>
      <x:c r="F6" s="2"/>
    </x:row>
    <x:row r="7" ht="27" customHeight="1">
      <x:c r="A7" s="2" t="str">
        <x:v>Required panels</x:v>
      </x:c>
      <x:c r="B7" s="37" t="n">
        <x:f>'Takeoff'!K12/'Takeoff'!I12</x:f>
        <x:v>137</x:v>
      </x:c>
      <x:c r="C7" s="37" t="n">
        <x:f>'Takeoff'!K12/'Takeoff'!I12</x:f>
        <x:v>137</x:v>
      </x:c>
      <x:c r="D7" s="37" t="n">
        <x:f>'Takeoff'!K12/'Takeoff'!I12</x:f>
        <x:v>137</x:v>
      </x:c>
      <x:c r="E7" s="2"/>
      <x:c r="F7" s="2" t="str">
        <x:v>Required material extension is conditional until rate / product acceptance.</x:v>
      </x:c>
    </x:row>
    <x:row r="8" ht="27" customHeight="1">
      <x:c r="A8" s="2" t="str">
        <x:v>Quoted panels</x:v>
      </x:c>
      <x:c r="B8" s="37" t="n">
        <x:f>'Supplier Inputs'!C7</x:f>
        <x:v>137</x:v>
      </x:c>
      <x:c r="C8" s="37" t="n">
        <x:f>'Supplier Inputs'!C8</x:f>
        <x:v>128</x:v>
      </x:c>
      <x:c r="D8" s="37" t="n">
        <x:f>'Supplier Inputs'!C9</x:f>
        <x:v>137</x:v>
      </x:c>
      <x:c r="E8" s="2"/>
      <x:c r="F8" s="2"/>
    </x:row>
    <x:row r="9" ht="27" customHeight="1">
      <x:c r="A9" s="2" t="str">
        <x:v>Shortfall</x:v>
      </x:c>
      <x:c r="B9" s="37" t="n">
        <x:f>MAX(B7-B8,0)</x:f>
        <x:v>0</x:v>
      </x:c>
      <x:c r="C9" s="37" t="n">
        <x:f>MAX(C7-C8,0)</x:f>
        <x:v>9</x:v>
      </x:c>
      <x:c r="D9" s="37" t="n">
        <x:f>MAX(D7-D8,0)</x:f>
        <x:v>0</x:v>
      </x:c>
      <x:c r="E9" s="2"/>
      <x:c r="F9" s="2" t="str">
        <x:v>No applicable tax entered; comparison is before tax.</x:v>
      </x:c>
    </x:row>
    <x:row r="10" ht="27" customHeight="1">
      <x:c r="A10" s="2" t="str">
        <x:v>Unit rate</x:v>
      </x:c>
      <x:c r="B10" s="38" t="n">
        <x:f>'Supplier Inputs'!D7</x:f>
        <x:v>24.8</x:v>
      </x:c>
      <x:c r="C10" s="38" t="n">
        <x:f>'Supplier Inputs'!D8</x:f>
        <x:v>23.6</x:v>
      </x:c>
      <x:c r="D10" s="38" t="n">
        <x:f>'Supplier Inputs'!D9</x:f>
        <x:v>25.1</x:v>
      </x:c>
      <x:c r="E10" s="2"/>
      <x:c r="F10" s="2"/>
    </x:row>
    <x:row r="11" ht="27" customHeight="1">
      <x:c r="A11" s="2" t="str">
        <x:v>Required material / conditional</x:v>
      </x:c>
      <x:c r="B11" s="38" t="n">
        <x:f>ROUND(B7*B10,2)</x:f>
        <x:v>3397.6</x:v>
      </x:c>
      <x:c r="C11" s="38" t="n">
        <x:f>ROUND(C7*C10,2)</x:f>
        <x:v>3233.2</x:v>
      </x:c>
      <x:c r="D11" s="38" t="n">
        <x:f>ROUND(D7*D10,2)</x:f>
        <x:v>3438.7</x:v>
      </x:c>
      <x:c r="E11" s="2"/>
      <x:c r="F11" s="2" t="str">
        <x:v>Validity and staged delivery still require order-release confirmation.</x:v>
      </x:c>
    </x:row>
    <x:row r="12" ht="27" customHeight="1">
      <x:c r="A12" s="2" t="str">
        <x:v>Delivery</x:v>
      </x:c>
      <x:c r="B12" s="38" t="n">
        <x:f>IF(ISNUMBER('Supplier Inputs'!E7),'Supplier Inputs'!E7,"Unknown")</x:f>
        <x:v>185</x:v>
      </x:c>
      <x:c r="C12" s="38" t="str">
        <x:f>IF(ISNUMBER('Supplier Inputs'!E8),'Supplier Inputs'!E8,"Unknown")</x:f>
        <x:v>Unknown</x:v>
      </x:c>
      <x:c r="D12" s="38" t="n">
        <x:f>IF(ISNUMBER('Supplier Inputs'!E9),'Supplier Inputs'!E9,"Unknown")</x:f>
        <x:v>0</x:v>
      </x:c>
      <x:c r="E12" s="2"/>
      <x:c r="F12" s="2"/>
    </x:row>
    <x:row r="13" ht="27" customHeight="1">
      <x:c r="A13" s="2" t="str">
        <x:v>Comparable before tax</x:v>
      </x:c>
      <x:c r="B13" s="38" t="n">
        <x:f>IF(AND('Supplier Inputs'!F7="Yes",'Supplier Inputs'!G7="Yes",'Supplier Inputs'!H7="Yes",ISNUMBER('Supplier Inputs'!E7)),SUM(B11:B12),"Unavailable")</x:f>
        <x:v>3582.6</x:v>
      </x:c>
      <x:c r="C13" s="38" t="str">
        <x:f>IF(AND('Supplier Inputs'!F8="Yes",'Supplier Inputs'!G8="Yes",'Supplier Inputs'!H8="Yes",ISNUMBER('Supplier Inputs'!E8)),SUM(C11:C12),"Unavailable")</x:f>
        <x:v>Unavailable</x:v>
      </x:c>
      <x:c r="D13" s="38" t="n">
        <x:f>IF(AND('Supplier Inputs'!F9="Yes",'Supplier Inputs'!G9="Yes",'Supplier Inputs'!H9="Yes",ISNUMBER('Supplier Inputs'!E9)),SUM(D11:D12),"Unavailable")</x:f>
        <x:v>3438.7</x:v>
      </x:c>
      <x:c r="E13" s="2"/>
      <x:c r="F13" s="2"/>
    </x:row>
    <x:row r="14" ht="42" customHeight="1">
      <x:c r="A14" s="2" t="str">
        <x:v>Specification / rate / delivery status</x:v>
      </x:c>
      <x:c r="B14" s="39" t="str">
        <x:f>IF(ISNUMBER(B13),"Comparable / one delivery","Clarification required")</x:f>
        <x:v>Comparable / one delivery</x:v>
      </x:c>
      <x:c r="C14" s="39" t="str">
        <x:f>IF(ISNUMBER(C13),"Comparable / one delivery","Clarification required")</x:f>
        <x:v>Clarification required</x:v>
      </x:c>
      <x:c r="D14" s="39" t="str">
        <x:f>IF(ISNUMBER(D13),"Comparable / one delivery","Clarification required")</x:f>
        <x:v>Comparable / one delivery</x:v>
      </x:c>
      <x:c r="E14" s="2"/>
      <x:c r="F14" s="2"/>
    </x:row>
    <x:row r="15" ht="27" customHeight="1">
      <x:c r="A15" s="2"/>
      <x:c r="B15" s="37"/>
      <x:c r="C15" s="37"/>
      <x:c r="D15" s="37"/>
      <x:c r="E15" s="2"/>
      <x:c r="F15" s="2"/>
    </x:row>
    <x:row r="16" ht="27" customHeight="1">
      <x:c r="A16" s="2"/>
      <x:c r="B16" s="37"/>
      <x:c r="C16" s="37"/>
      <x:c r="D16" s="37"/>
      <x:c r="E16" s="2"/>
      <x:c r="F16" s="2"/>
    </x:row>
    <x:row r="17" ht="27" customHeight="1">
      <x:c r="A17" s="2" t="str">
        <x:v>Supplier C vs A / difference</x:v>
      </x:c>
      <x:c r="B17" s="38" t="n">
        <x:f>B13-D13</x:f>
        <x:v>143.9000000000001</x:v>
      </x:c>
      <x:c r="C17" s="37"/>
      <x:c r="D17" s="37"/>
      <x:c r="E17" s="2"/>
      <x:c r="F17" s="2"/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2"/>
      <x:c r="B20" s="2"/>
      <x:c r="C20" s="2"/>
      <x:c r="D20" s="2"/>
      <x:c r="E20" s="2"/>
      <x:c r="F20" s="2"/>
    </x:row>
    <x:row r="21" ht="27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2"/>
      <x:c r="C22" s="2"/>
      <x:c r="D22" s="2"/>
      <x:c r="E22" s="2"/>
      <x:c r="F22" s="2"/>
    </x:row>
    <x:row r="23" ht="27" customHeight="1">
      <x:c r="A23" s="2"/>
      <x:c r="B23" s="2"/>
      <x:c r="C23" s="2"/>
      <x:c r="D23" s="2"/>
      <x:c r="E23" s="2"/>
      <x:c r="F23" s="2"/>
    </x:row>
    <x:row r="24" ht="27" customHeight="1">
      <x:c r="A24" s="2"/>
      <x:c r="B24" s="2"/>
      <x:c r="C24" s="2"/>
      <x:c r="D24" s="2"/>
      <x:c r="E24" s="2"/>
      <x:c r="F24" s="2"/>
    </x:row>
  </x:sheetData>
  <x:conditionalFormatting sqref="B14:D14">
    <x:cfRule type="containsText" dxfId="0" priority="1" operator="containsText" text="Clarification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526D8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5" hidden="0" customWidth="1"/>
    <x:col min="4" max="4" width="17" hidden="0" customWidth="1"/>
    <x:col min="5" max="5" width="19" hidden="0" customWidth="1"/>
    <x:col min="6" max="6" width="24" hidden="0" customWidth="1"/>
    <x:col min="7" max="7" width="22" hidden="0" customWidth="1"/>
    <x:col min="8" max="8" width="20" hidden="0" customWidth="1"/>
    <x:col min="9" max="9" width="24" hidden="0" customWidth="1"/>
    <x:col min="10" max="10" width="85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</x:row>
    <x:row r="2" ht="27" customHeight="1">
      <x:c r="A2" s="36" t="str">
        <x:v>CP-01 / Preserved supplier inputs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8" t="str">
        <x:v>Reference</x:v>
      </x:c>
      <x:c r="B6" s="8" t="str">
        <x:v>Supplier</x:v>
      </x:c>
      <x:c r="C6" s="8" t="str">
        <x:v>Quoted panels</x:v>
      </x:c>
      <x:c r="D6" s="8" t="str">
        <x:v>USD / panel</x:v>
      </x:c>
      <x:c r="E6" s="8" t="str">
        <x:v>Delivery USD</x:v>
      </x:c>
      <x:c r="F6" s="8" t="str">
        <x:v>Product accepted?</x:v>
      </x:c>
      <x:c r="G6" s="8" t="str">
        <x:v>Rate at req qty?</x:v>
      </x:c>
      <x:c r="H6" s="8" t="str">
        <x:v>One-drop ready?</x:v>
      </x:c>
      <x:c r="I6" s="8" t="str">
        <x:v>Price validity</x:v>
      </x:c>
      <x:c r="J6" s="8" t="str">
        <x:v>Commercial conditions</x:v>
      </x:c>
    </x:row>
    <x:row r="7" ht="27" customHeight="1">
      <x:c r="A7" s="2" t="str">
        <x:v>SA-01</x:v>
      </x:c>
      <x:c r="B7" s="2" t="str">
        <x:v>Supplier A</x:v>
      </x:c>
      <x:c r="C7" s="9" t="n">
        <x:v>137</x:v>
      </x:c>
      <x:c r="D7" s="14" t="n">
        <x:v>24.8</x:v>
      </x:c>
      <x:c r="E7" s="14" t="n">
        <x:v>185</x:v>
      </x:c>
      <x:c r="F7" s="9" t="str">
        <x:v>Yes</x:v>
      </x:c>
      <x:c r="G7" s="9" t="str">
        <x:v>Yes</x:v>
      </x:c>
      <x:c r="H7" s="9" t="str">
        <x:v>Yes</x:v>
      </x:c>
      <x:c r="I7" s="9" t="str">
        <x:v>Reconfirm release</x:v>
      </x:c>
      <x:c r="J7" s="2" t="str">
        <x:v>15/32 plywood / Exposure 1 / 15-day validity</x:v>
      </x:c>
    </x:row>
    <x:row r="8" ht="27" customHeight="1">
      <x:c r="A8" s="2" t="str">
        <x:v>SB-01</x:v>
      </x:c>
      <x:c r="B8" s="2" t="str">
        <x:v>Supplier B</x:v>
      </x:c>
      <x:c r="C8" s="9" t="n">
        <x:v>128</x:v>
      </x:c>
      <x:c r="D8" s="14" t="n">
        <x:v>23.6</x:v>
      </x:c>
      <x:c r="E8" s="14"/>
      <x:c r="F8" s="9" t="str">
        <x:v>Pending</x:v>
      </x:c>
      <x:c r="G8" s="9" t="str">
        <x:v>Pending</x:v>
      </x:c>
      <x:c r="H8" s="9" t="str">
        <x:v>Pending</x:v>
      </x:c>
      <x:c r="I8" s="9" t="str">
        <x:v>Reconfirm release</x:v>
      </x:c>
      <x:c r="J8" s="2" t="str">
        <x:v>15/32 OSB substitution / delivery not provided</x:v>
      </x:c>
    </x:row>
    <x:row r="9" ht="27" customHeight="1">
      <x:c r="A9" s="2" t="str">
        <x:v>SC-01</x:v>
      </x:c>
      <x:c r="B9" s="2" t="str">
        <x:v>Supplier C</x:v>
      </x:c>
      <x:c r="C9" s="9" t="n">
        <x:v>137</x:v>
      </x:c>
      <x:c r="D9" s="14" t="n">
        <x:v>25.1</x:v>
      </x:c>
      <x:c r="E9" s="14" t="n">
        <x:v>0</x:v>
      </x:c>
      <x:c r="F9" s="9" t="str">
        <x:v>Yes</x:v>
      </x:c>
      <x:c r="G9" s="9" t="str">
        <x:v>Yes</x:v>
      </x:c>
      <x:c r="H9" s="9" t="str">
        <x:v>Yes</x:v>
      </x:c>
      <x:c r="I9" s="9" t="str">
        <x:v>Reconfirm release</x:v>
      </x:c>
      <x:c r="J9" s="2" t="str">
        <x:v>15/32 plywood / Exposure 1 / one delivery; staging unresolved</x:v>
      </x:c>
    </x:row>
    <x:row r="10" ht="27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7" customHeight="1">
      <x:c r="A12" s="2" t="str">
        <x:v>Source: SA-01 / SB-01 / SC-01 schedules in turnover report; values are package review inputs.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7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</x:sheetData>
  <x:dataValidations count="3">
    <x:dataValidation type="list" sqref="F7:F9">
      <x:formula1>"Yes,No,Pending"</x:formula1>
    </x:dataValidation>
    <x:dataValidation type="list" sqref="G7:G9">
      <x:formula1>"Yes,No,Pending"</x:formula1>
    </x:dataValidation>
    <x:dataValidation type="list" sqref="H7:H9">
      <x:formula1>"Yes,No,Pending"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45efa5c4974f7d"/>
  </x:tableParts>
</x:worksheet>
</file>

<file path=xl/worksheets/sheet9.xml><?xml version="1.0" encoding="utf-8"?>
<x:worksheet xmlns:x="http://schemas.openxmlformats.org/spreadsheetml/2006/main">
  <x:sheetPr>
    <x:tabColor rgb="FF526D8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9" hidden="0" customWidth="1"/>
    <x:col min="7" max="7" width="4" hidden="0" customWidth="1"/>
    <x:col min="8" max="8" width="70" hidden="0" customWidth="1"/>
  </x:cols>
  <x:sheetData>
    <x:row r="1" ht="27" customHeight="1">
      <x:c r="A1" s="5"/>
      <x:c r="B1" s="5"/>
      <x:c r="C1" s="5"/>
      <x:c r="D1" s="5"/>
      <x:c r="E1" s="5"/>
      <x:c r="F1" s="5"/>
      <x:c r="G1" s="2"/>
      <x:c r="H1" s="2"/>
    </x:row>
    <x:row r="2" ht="27" customHeight="1">
      <x:c r="A2" s="36" t="str">
        <x:v>CP-01 / Opening-area register</x:v>
      </x:c>
      <x:c r="B2" s="5"/>
      <x:c r="C2" s="5"/>
      <x:c r="D2" s="5"/>
      <x:c r="E2" s="5"/>
      <x:c r="F2" s="5"/>
      <x:c r="G2" s="2"/>
      <x:c r="H2" s="2"/>
    </x:row>
    <x:row r="3" ht="27" customHeight="1">
      <x:c r="A3" s="25"/>
      <x:c r="B3" s="25"/>
      <x:c r="C3" s="25"/>
      <x:c r="D3" s="25"/>
      <x:c r="E3" s="25"/>
      <x:c r="F3" s="25"/>
      <x:c r="G3" s="4"/>
      <x:c r="H3" s="4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8" t="str">
        <x:v>Level</x:v>
      </x:c>
      <x:c r="B6" s="8" t="str">
        <x:v>Opening family</x:v>
      </x:c>
      <x:c r="C6" s="8" t="str">
        <x:v>Count</x:v>
      </x:c>
      <x:c r="D6" s="8" t="str">
        <x:v>Width FT</x:v>
      </x:c>
      <x:c r="E6" s="8" t="str">
        <x:v>Height FT</x:v>
      </x:c>
      <x:c r="F6" s="8" t="str">
        <x:v>Area SF</x:v>
      </x:c>
      <x:c r="G6" s="2"/>
      <x:c r="H6" s="2"/>
    </x:row>
    <x:row r="7" ht="27" customHeight="1">
      <x:c r="A7" s="2" t="str">
        <x:v>L01</x:v>
      </x:c>
      <x:c r="B7" s="2" t="str">
        <x:v>Windows</x:v>
      </x:c>
      <x:c r="C7" s="9" t="n">
        <x:v>30</x:v>
      </x:c>
      <x:c r="D7" s="9" t="n">
        <x:v>3</x:v>
      </x:c>
      <x:c r="E7" s="9" t="n">
        <x:v>6</x:v>
      </x:c>
      <x:c r="F7" s="2" t="n">
        <x:f>C7*D7*E7</x:f>
        <x:v>540</x:v>
      </x:c>
      <x:c r="G7" s="2"/>
      <x:c r="H7" s="2" t="str">
        <x:v>Opening family dimensions define deduction areas.</x:v>
      </x:c>
    </x:row>
    <x:row r="8" ht="27" customHeight="1">
      <x:c r="A8" s="2" t="str">
        <x:v>L01</x:v>
      </x:c>
      <x:c r="B8" s="2" t="str">
        <x:v>Personnel doors</x:v>
      </x:c>
      <x:c r="C8" s="9" t="n">
        <x:v>6</x:v>
      </x:c>
      <x:c r="D8" s="9" t="n">
        <x:v>3</x:v>
      </x:c>
      <x:c r="E8" s="9" t="n">
        <x:v>7</x:v>
      </x:c>
      <x:c r="F8" s="2" t="n">
        <x:f>C8*D8*E8</x:f>
        <x:v>126</x:v>
      </x:c>
      <x:c r="G8" s="2"/>
      <x:c r="H8" s="2"/>
    </x:row>
    <x:row r="9" ht="27" customHeight="1">
      <x:c r="A9" s="2" t="str">
        <x:v>L01</x:v>
      </x:c>
      <x:c r="B9" s="2" t="str">
        <x:v>Glazed openings</x:v>
      </x:c>
      <x:c r="C9" s="9" t="n">
        <x:v>2</x:v>
      </x:c>
      <x:c r="D9" s="9" t="n">
        <x:v>17</x:v>
      </x:c>
      <x:c r="E9" s="9" t="n">
        <x:v>4.5</x:v>
      </x:c>
      <x:c r="F9" s="2" t="n">
        <x:f>C9*D9*E9</x:f>
        <x:v>153</x:v>
      </x:c>
      <x:c r="G9" s="2"/>
      <x:c r="H9" s="2" t="str">
        <x:v>Individual locations / structural headers require issued design.</x:v>
      </x:c>
    </x:row>
    <x:row r="10" ht="27" customHeight="1">
      <x:c r="A10" s="2" t="str">
        <x:v>L02</x:v>
      </x:c>
      <x:c r="B10" s="2" t="str">
        <x:v>Windows</x:v>
      </x:c>
      <x:c r="C10" s="9" t="n">
        <x:v>28</x:v>
      </x:c>
      <x:c r="D10" s="9" t="n">
        <x:v>3</x:v>
      </x:c>
      <x:c r="E10" s="9" t="n">
        <x:v>6</x:v>
      </x:c>
      <x:c r="F10" s="2" t="n">
        <x:f>C10*D10*E10</x:f>
        <x:v>504</x:v>
      </x:c>
      <x:c r="G10" s="2"/>
      <x:c r="H10" s="2"/>
    </x:row>
    <x:row r="11" ht="27" customHeight="1">
      <x:c r="A11" s="2" t="str">
        <x:v>L02</x:v>
      </x:c>
      <x:c r="B11" s="2" t="str">
        <x:v>Personnel doors</x:v>
      </x:c>
      <x:c r="C11" s="9" t="n">
        <x:v>2</x:v>
      </x:c>
      <x:c r="D11" s="9" t="n">
        <x:v>3</x:v>
      </x:c>
      <x:c r="E11" s="9" t="n">
        <x:v>7</x:v>
      </x:c>
      <x:c r="F11" s="2" t="n">
        <x:f>C11*D11*E11</x:f>
        <x:v>42</x:v>
      </x:c>
      <x:c r="G11" s="2"/>
      <x:c r="H11" s="2" t="str">
        <x:v>Q-102 / EW-01 and EW-02</x:v>
      </x:c>
    </x:row>
    <x:row r="12" ht="27" customHeight="1">
      <x:c r="A12" s="2" t="str">
        <x:v>L02</x:v>
      </x:c>
      <x:c r="B12" s="2" t="str">
        <x:v>Glazed openings</x:v>
      </x:c>
      <x:c r="C12" s="9" t="n">
        <x:v>2</x:v>
      </x:c>
      <x:c r="D12" s="9" t="n">
        <x:v>13</x:v>
      </x:c>
      <x:c r="E12" s="9" t="n">
        <x:v>6</x:v>
      </x:c>
      <x:c r="F12" s="2" t="n">
        <x:f>C12*D12*E12</x:f>
        <x:v>156</x:v>
      </x:c>
      <x:c r="G12" s="2"/>
      <x:c r="H12" s="2"/>
    </x:row>
    <x:row r="13" ht="27" customHeight="1">
      <x:c r="A13" s="2"/>
      <x:c r="B13" s="2"/>
      <x:c r="C13" s="2"/>
      <x:c r="D13" s="2"/>
      <x:c r="E13" s="2"/>
      <x:c r="F13" s="2"/>
      <x:c r="G13" s="2"/>
      <x:c r="H13" s="2"/>
    </x:row>
    <x:row r="14" ht="27" customHeight="1">
      <x:c r="A14" s="2"/>
      <x:c r="B14" s="2" t="str">
        <x:v>L01 total</x:v>
      </x:c>
      <x:c r="C14" s="2"/>
      <x:c r="D14" s="2"/>
      <x:c r="E14" s="2"/>
      <x:c r="F14" s="2" t="n">
        <x:f>SUM(F7:F9)</x:f>
        <x:v>819</x:v>
      </x:c>
      <x:c r="G14" s="2"/>
      <x:c r="H14" s="2"/>
    </x:row>
    <x:row r="15" ht="27" customHeight="1">
      <x:c r="A15" s="2"/>
      <x:c r="B15" s="2" t="str">
        <x:v>L02 total</x:v>
      </x:c>
      <x:c r="C15" s="2"/>
      <x:c r="D15" s="2"/>
      <x:c r="E15" s="2"/>
      <x:c r="F15" s="2" t="n">
        <x:f>SUM(F10:F12)</x:f>
        <x:v>702</x:v>
      </x:c>
      <x:c r="G15" s="2"/>
      <x:c r="H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  <x:tableParts count="1">
    <x:tablePart xmlns:r="http://schemas.openxmlformats.org/officeDocument/2006/relationships" r:id="R61ba497b54654fd1"/>
  </x:tableParts>
</x:worksheet>
</file>

<file path=xl/worksheets/sheet10.xml><?xml version="1.0" encoding="utf-8"?>
<x:worksheet xmlns:x="http://schemas.openxmlformats.org/spreadsheetml/2006/main">
  <x:sheetPr>
    <x:tabColor rgb="FF526D8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1" hidden="0" customWidth="1"/>
    <x:col min="3" max="3" width="24" hidden="0" customWidth="1"/>
    <x:col min="4" max="4" width="62" hidden="0" customWidth="1"/>
    <x:col min="5" max="5" width="29" hidden="0" customWidth="1"/>
    <x:col min="6" max="6" width="62" hidden="0" customWidth="1"/>
    <x:col min="7" max="7" width="31" hidden="0" customWidth="1"/>
    <x:col min="8" max="8" width="61" hidden="0" customWidth="1"/>
  </x:cols>
  <x:sheetData>
    <x:row r="1" ht="27" customHeight="1">
      <x:c r="A1" s="5"/>
      <x:c r="B1" s="5"/>
      <x:c r="C1" s="5"/>
      <x:c r="D1" s="5"/>
      <x:c r="E1" s="5"/>
      <x:c r="F1" s="5"/>
      <x:c r="G1" s="5"/>
      <x:c r="H1" s="5"/>
    </x:row>
    <x:row r="2" ht="27" customHeight="1">
      <x:c r="A2" s="36" t="str">
        <x:v>CP-01 / Clarification register</x:v>
      </x:c>
      <x:c r="B2" s="5"/>
      <x:c r="C2" s="5"/>
      <x:c r="D2" s="5"/>
      <x:c r="E2" s="5"/>
      <x:c r="F2" s="5"/>
      <x:c r="G2" s="5"/>
      <x:c r="H2" s="5"/>
    </x:row>
    <x:row r="3" ht="27" customHeight="1">
      <x:c r="A3" s="25"/>
      <x:c r="B3" s="25"/>
      <x:c r="C3" s="25"/>
      <x:c r="D3" s="25"/>
      <x:c r="E3" s="25"/>
      <x:c r="F3" s="25"/>
      <x:c r="G3" s="25"/>
      <x:c r="H3" s="25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8" t="str">
        <x:v>ID</x:v>
      </x:c>
      <x:c r="B6" s="8" t="str">
        <x:v>Issue</x:v>
      </x:c>
      <x:c r="C6" s="8" t="str">
        <x:v>Reference</x:v>
      </x:c>
      <x:c r="D6" s="8" t="str">
        <x:v>Observed basis</x:v>
      </x:c>
      <x:c r="E6" s="8" t="str">
        <x:v>Reviewer</x:v>
      </x:c>
      <x:c r="F6" s="8" t="str">
        <x:v>Required action</x:v>
      </x:c>
      <x:c r="G6" s="8" t="str">
        <x:v>Status</x:v>
      </x:c>
      <x:c r="H6" s="8" t="str">
        <x:v>Bid treatment</x:v>
      </x:c>
    </x:row>
    <x:row r="7" ht="65" customHeight="1">
      <x:c r="A7" s="21" t="str">
        <x:v>RFI-01</x:v>
      </x:c>
      <x:c r="B7" s="21" t="str">
        <x:v>Opening / header mismatch</x:v>
      </x:c>
      <x:c r="C7" s="21" t="str">
        <x:v>Q-102 / OP-01</x:v>
      </x:c>
      <x:c r="D7" s="21" t="str">
        <x:v>Architectural opening 8 FT; structural reference 7 FT</x:v>
      </x:c>
      <x:c r="E7" s="21" t="str">
        <x:v>Design team</x:v>
      </x:c>
      <x:c r="F7" s="21" t="str">
        <x:v>Confirm opening and issued header schedule</x:v>
      </x:c>
      <x:c r="G7" s="22" t="str">
        <x:v>Pending</x:v>
      </x:c>
      <x:c r="H7" s="21" t="str">
        <x:v>Header package remains allowance</x:v>
      </x:c>
    </x:row>
    <x:row r="8" ht="65" customHeight="1">
      <x:c r="A8" s="21" t="str">
        <x:v>RFI-02</x:v>
      </x:c>
      <x:c r="B8" s="21" t="str">
        <x:v>Addendum wall extension</x:v>
      </x:c>
      <x:c r="C8" s="21" t="str">
        <x:v>Q-103 / BW-02</x:v>
      </x:c>
      <x:c r="D8" s="21" t="str">
        <x:v>12 LF bearing wall added at grid 3</x:v>
      </x:c>
      <x:c r="E8" s="21" t="str">
        <x:v>GC / design team</x:v>
      </x:c>
      <x:c r="F8" s="21" t="str">
        <x:v>Confirm revised supporting details</x:v>
      </x:c>
      <x:c r="G8" s="22" t="str">
        <x:v>Incorporated - detail pending</x:v>
      </x:c>
      <x:c r="H8" s="21" t="str">
        <x:v>10 studs and 32 LF purchasing plates added</x:v>
      </x:c>
    </x:row>
    <x:row r="9" ht="65" customHeight="1">
      <x:c r="A9" s="21" t="str">
        <x:v>RFI-03</x:v>
      </x:c>
      <x:c r="B9" s="21" t="str">
        <x:v>Roof bracing excluded</x:v>
      </x:c>
      <x:c r="C9" s="21" t="str">
        <x:v>Q-105 / PB-01</x:v>
      </x:c>
      <x:c r="D9" s="21" t="str">
        <x:v>Truss input schedule excludes permanent bracing</x:v>
      </x:c>
      <x:c r="E9" s="21" t="str">
        <x:v>Truss supplier / designer</x:v>
      </x:c>
      <x:c r="F9" s="21" t="str">
        <x:v>Issue bracing layout and price</x:v>
      </x:c>
      <x:c r="G9" s="22" t="str">
        <x:v>Pending</x:v>
      </x:c>
      <x:c r="H9" s="21" t="str">
        <x:v>Carry provisional material and labor</x:v>
      </x:c>
    </x:row>
    <x:row r="10" ht="65" customHeight="1">
      <x:c r="A10" s="21" t="str">
        <x:v>RFI-04</x:v>
      </x:c>
      <x:c r="B10" s="21" t="str">
        <x:v>Connector coating</x:v>
      </x:c>
      <x:c r="C10" s="21" t="str">
        <x:v>Q-106 / CN-02</x:v>
      </x:c>
      <x:c r="D10" s="21" t="str">
        <x:v>Exposed condition coating not scheduled</x:v>
      </x:c>
      <x:c r="E10" s="21" t="str">
        <x:v>Design team</x:v>
      </x:c>
      <x:c r="F10" s="21" t="str">
        <x:v>Confirm coating and affected counts</x:v>
      </x:c>
      <x:c r="G10" s="22" t="str">
        <x:v>Pending</x:v>
      </x:c>
      <x:c r="H10" s="21" t="str">
        <x:v>Hardware price is allowance</x:v>
      </x:c>
    </x:row>
    <x:row r="11" ht="65" customHeight="1">
      <x:c r="A11" s="21" t="str">
        <x:v>RFI-05</x:v>
      </x:c>
      <x:c r="B11" s="21" t="str">
        <x:v>Sheathing substitution</x:v>
      </x:c>
      <x:c r="C11" s="21" t="str">
        <x:v>Q-102 / EW-02</x:v>
      </x:c>
      <x:c r="D11" s="21" t="str">
        <x:v>Supplier B alternate product not accepted</x:v>
      </x:c>
      <x:c r="E11" s="21" t="str">
        <x:v>GC / design team</x:v>
      </x:c>
      <x:c r="F11" s="21" t="str">
        <x:v>Confirm equivalence and approval</x:v>
      </x:c>
      <x:c r="G11" s="22" t="str">
        <x:v>Pending</x:v>
      </x:c>
      <x:c r="H11" s="21" t="str">
        <x:v>Exclude B from unconditional ranking</x:v>
      </x:c>
    </x:row>
    <x:row r="12" ht="65" customHeight="1">
      <x:c r="A12" s="21" t="str">
        <x:v>RFI-06</x:v>
      </x:c>
      <x:c r="B12" s="21" t="str">
        <x:v>Floor openings</x:v>
      </x:c>
      <x:c r="C12" s="21" t="str">
        <x:v>Q-104 / FD-B</x:v>
      </x:c>
      <x:c r="D12" s="21" t="str">
        <x:v>120 SF mechanical opening added</x:v>
      </x:c>
      <x:c r="E12" s="21" t="str">
        <x:v>MEP / design team</x:v>
      </x:c>
      <x:c r="F12" s="21" t="str">
        <x:v>Confirm opening geometry and trimming</x:v>
      </x:c>
      <x:c r="G12" s="22" t="str">
        <x:v>Quantity incorporated</x:v>
      </x:c>
      <x:c r="H12" s="21" t="str">
        <x:v>Deck -128 SF purchasing; trim allowance retained</x:v>
      </x:c>
    </x:row>
    <x:row r="13" ht="65" customHeight="1">
      <x:c r="A13" s="21" t="str">
        <x:v>RFI-07</x:v>
      </x:c>
      <x:c r="B13" s="21" t="str">
        <x:v>Delivery sequencing</x:v>
      </x:c>
      <x:c r="C13" s="21" t="str">
        <x:v>Supplier C / SC-01</x:v>
      </x:c>
      <x:c r="D13" s="21" t="str">
        <x:v>Price includes one combined delivery</x:v>
      </x:c>
      <x:c r="E13" s="21" t="str">
        <x:v>GC / supplier</x:v>
      </x:c>
      <x:c r="F13" s="21" t="str">
        <x:v>Confirm two-floor staged delivery cost</x:v>
      </x:c>
      <x:c r="G13" s="22" t="str">
        <x:v>Pending</x:v>
      </x:c>
      <x:c r="H13" s="21" t="str">
        <x:v>No staged-delivery cost claimed included</x:v>
      </x:c>
    </x:row>
    <x:row r="14" ht="65" customHeight="1">
      <x:c r="A14" s="21" t="str">
        <x:v>RFI-08</x:v>
      </x:c>
      <x:c r="B14" s="21" t="str">
        <x:v>Nonbearing partition material</x:v>
      </x:c>
      <x:c r="C14" s="21" t="str">
        <x:v>Q-103 / NB-01</x:v>
      </x:c>
      <x:c r="D14" s="21" t="str">
        <x:v>Wood partition assumption needs confirmation</x:v>
      </x:c>
      <x:c r="E14" s="21" t="str">
        <x:v>GC / design team</x:v>
      </x:c>
      <x:c r="F14" s="21" t="str">
        <x:v>Confirm wood versus steel locations</x:v>
      </x:c>
      <x:c r="G14" s="22" t="str">
        <x:v>Pending</x:v>
      </x:c>
      <x:c r="H14" s="21" t="str">
        <x:v>Wood only; no steel framing quantities</x:v>
      </x:c>
    </x:row>
    <x:row r="15" ht="65" customHeight="1">
      <x:c r="A15" s="21" t="str">
        <x:v>RFI-09</x:v>
      </x:c>
      <x:c r="B15" s="21" t="str">
        <x:v>Engineered beam schedule</x:v>
      </x:c>
      <x:c r="C15" s="21" t="str">
        <x:v>Q-104 / GB-01</x:v>
      </x:c>
      <x:c r="D15" s="21" t="str">
        <x:v>Member sizes and connection details unresolved</x:v>
      </x:c>
      <x:c r="E15" s="21" t="str">
        <x:v>Structural designer</x:v>
      </x:c>
      <x:c r="F15" s="21" t="str">
        <x:v>Issue beam schedule and supplier package</x:v>
      </x:c>
      <x:c r="G15" s="22" t="str">
        <x:v>Pending</x:v>
      </x:c>
      <x:c r="H15" s="21" t="str">
        <x:v>Separate beam allowance</x:v>
      </x:c>
    </x:row>
    <x:row r="16" ht="65" customHeight="1">
      <x:c r="A16" s="21" t="str">
        <x:v>RFI-10</x:v>
      </x:c>
      <x:c r="B16" s="21" t="str">
        <x:v>Tax and taxable charges</x:v>
      </x:c>
      <x:c r="C16" s="21" t="str">
        <x:v>Pricing / P-01</x:v>
      </x:c>
      <x:c r="D16" s="21" t="str">
        <x:v>No project jurisdiction assigned</x:v>
      </x:c>
      <x:c r="E16" s="21" t="str">
        <x:v>GC / supplier</x:v>
      </x:c>
      <x:c r="F16" s="21" t="str">
        <x:v>Confirm applicable tax and taxable freight</x:v>
      </x:c>
      <x:c r="G16" s="22" t="str">
        <x:v>Pending</x:v>
      </x:c>
      <x:c r="H16" s="21" t="str">
        <x:v>Tax input 0%; result excludes applicable tax</x:v>
      </x:c>
    </x:row>
    <x:row r="17" ht="65" customHeight="1">
      <x:c r="A17" s="21" t="str">
        <x:v>RFI-11</x:v>
      </x:c>
      <x:c r="B17" s="21" t="str">
        <x:v>Temporary works method</x:v>
      </x:c>
      <x:c r="C17" s="21" t="str">
        <x:v>Q-106 / TS-01</x:v>
      </x:c>
      <x:c r="D17" s="21" t="str">
        <x:v>Crew sequence / access not established</x:v>
      </x:c>
      <x:c r="E17" s="21" t="str">
        <x:v>GC / framing contractor</x:v>
      </x:c>
      <x:c r="F17" s="21" t="str">
        <x:v>Confirm temporary bracing and access plan</x:v>
      </x:c>
      <x:c r="G17" s="22" t="str">
        <x:v>Pending</x:v>
      </x:c>
      <x:c r="H17" s="21" t="str">
        <x:v>Temporary means allowance</x:v>
      </x:c>
    </x:row>
    <x:row r="18" ht="65" customHeight="1">
      <x:c r="A18" s="21" t="str">
        <x:v>RFI-12</x:v>
      </x:c>
      <x:c r="B18" s="21" t="str">
        <x:v>Quote validity / escalation</x:v>
      </x:c>
      <x:c r="C18" s="21" t="str">
        <x:v>Supplier A / SA-01</x:v>
      </x:c>
      <x:c r="D18" s="21" t="str">
        <x:v>Validity 15 days; release date not established</x:v>
      </x:c>
      <x:c r="E18" s="21" t="str">
        <x:v>GC / supplier</x:v>
      </x:c>
      <x:c r="F18" s="21" t="str">
        <x:v>Reconfirm at order release</x:v>
      </x:c>
      <x:c r="G18" s="22" t="str">
        <x:v>Pending</x:v>
      </x:c>
      <x:c r="H18" s="21" t="str">
        <x:v>No escalation lock assumed</x:v>
      </x:c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</x:sheetData>
  <x:dataValidations count="1">
    <x:dataValidation type="list" sqref="G7:G18">
      <x:formula1>"Pending,Incorporated - detail pending,Quantity incorporated,Closed - 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0e4f437a724e85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0" hidden="0" customWidth="1"/>
    <x:col min="3" max="3" width="13" hidden="0" customWidth="1"/>
    <x:col min="4" max="4" width="100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CP-01 / Measurement and scope basis</x:v>
      </x:c>
      <x:c r="B2" s="2"/>
      <x:c r="C2" s="2"/>
      <x:c r="D2" s="2"/>
    </x:row>
    <x:row r="3" ht="27" customHeight="1">
      <x:c r="A3" s="4"/>
      <x:c r="B3" s="4"/>
      <x:c r="C3" s="4"/>
      <x:c r="D3" s="4"/>
    </x:row>
    <x:row r="4" ht="27" customHeight="1">
      <x:c r="A4" s="2"/>
      <x:c r="B4" s="2"/>
      <x:c r="C4" s="2"/>
      <x:c r="D4" s="2"/>
    </x:row>
    <x:row r="5" ht="27" customHeight="1">
      <x:c r="A5" s="2"/>
      <x:c r="B5" s="2"/>
      <x:c r="C5" s="2"/>
      <x:c r="D5" s="2"/>
    </x:row>
    <x:row r="6" ht="42" customHeight="1">
      <x:c r="A6" s="8" t="str">
        <x:v>Control</x:v>
      </x:c>
      <x:c r="B6" s="8" t="str">
        <x:v>Value</x:v>
      </x:c>
      <x:c r="C6" s="8" t="str">
        <x:v>Unit</x:v>
      </x:c>
      <x:c r="D6" s="8" t="str">
        <x:v>Basis / limitation</x:v>
      </x:c>
    </x:row>
    <x:row r="7" ht="27" customHeight="1">
      <x:c r="A7" s="2" t="str">
        <x:v>Building length</x:v>
      </x:c>
      <x:c r="B7" s="2" t="n">
        <x:v>120</x:v>
      </x:c>
      <x:c r="C7" s="2" t="str">
        <x:v>FT</x:v>
      </x:c>
      <x:c r="D7" s="2" t="str">
        <x:v>Q-101 / input basis</x:v>
      </x:c>
    </x:row>
    <x:row r="8" ht="27" customHeight="1">
      <x:c r="A8" s="2" t="str">
        <x:v>Building width</x:v>
      </x:c>
      <x:c r="B8" s="2" t="n">
        <x:v>75</x:v>
      </x:c>
      <x:c r="C8" s="2" t="str">
        <x:v>FT</x:v>
      </x:c>
      <x:c r="D8" s="2" t="str">
        <x:v>Q-101 / input basis</x:v>
      </x:c>
    </x:row>
    <x:row r="9" ht="27" customHeight="1">
      <x:c r="A9" s="2" t="str">
        <x:v>Levels</x:v>
      </x:c>
      <x:c r="B9" s="2" t="n">
        <x:v>2</x:v>
      </x:c>
      <x:c r="C9" s="2" t="str">
        <x:v>EA</x:v>
      </x:c>
      <x:c r="D9" s="2" t="str">
        <x:v>Two levels</x:v>
      </x:c>
    </x:row>
    <x:row r="10" ht="27" customHeight="1">
      <x:c r="A10" s="2" t="str">
        <x:v>Lower wall height</x:v>
      </x:c>
      <x:c r="B10" s="2" t="n">
        <x:v>14</x:v>
      </x:c>
      <x:c r="C10" s="2" t="str">
        <x:v>FT</x:v>
      </x:c>
      <x:c r="D10" s="2" t="str">
        <x:v>Q-102</x:v>
      </x:c>
    </x:row>
    <x:row r="11" ht="27" customHeight="1">
      <x:c r="A11" s="2" t="str">
        <x:v>Upper wall height</x:v>
      </x:c>
      <x:c r="B11" s="2" t="n">
        <x:v>12</x:v>
      </x:c>
      <x:c r="C11" s="2" t="str">
        <x:v>FT</x:v>
      </x:c>
      <x:c r="D11" s="2" t="str">
        <x:v>Q-102</x:v>
      </x:c>
    </x:row>
    <x:row r="12" ht="27" customHeight="1">
      <x:c r="A12" s="2" t="str">
        <x:v>Lower opening area</x:v>
      </x:c>
      <x:c r="B12" s="2" t="n">
        <x:v>819</x:v>
      </x:c>
      <x:c r="C12" s="2" t="str">
        <x:v>SF</x:v>
      </x:c>
      <x:c r="D12" s="2" t="str">
        <x:v>Area register; individual geometry pending</x:v>
      </x:c>
    </x:row>
    <x:row r="13" ht="27" customHeight="1">
      <x:c r="A13" s="2" t="str">
        <x:v>Upper opening area</x:v>
      </x:c>
      <x:c r="B13" s="2" t="n">
        <x:v>702</x:v>
      </x:c>
      <x:c r="C13" s="2" t="str">
        <x:v>SF</x:v>
      </x:c>
      <x:c r="D13" s="2" t="str">
        <x:v>Area register; individual geometry pending</x:v>
      </x:c>
    </x:row>
    <x:row r="14" ht="27" customHeight="1">
      <x:c r="A14" s="2" t="str">
        <x:v>Floor Zone A opening</x:v>
      </x:c>
      <x:c r="B14" s="2" t="n">
        <x:v>300</x:v>
      </x:c>
      <x:c r="C14" s="2" t="str">
        <x:v>SF</x:v>
      </x:c>
      <x:c r="D14" s="2" t="str">
        <x:v>Q-104</x:v>
      </x:c>
    </x:row>
    <x:row r="15" ht="27" customHeight="1">
      <x:c r="A15" s="2" t="str">
        <x:v>Floor Zone B opening</x:v>
      </x:c>
      <x:c r="B15" s="2" t="n">
        <x:v>120</x:v>
      </x:c>
      <x:c r="C15" s="2" t="str">
        <x:v>SF</x:v>
      </x:c>
      <x:c r="D15" s="2" t="str">
        <x:v>ADD-01.2</x:v>
      </x:c>
    </x:row>
    <x:row r="16" ht="27" customHeight="1">
      <x:c r="A16" s="2" t="str">
        <x:v>Floor Zone C opening</x:v>
      </x:c>
      <x:c r="B16" s="2" t="n">
        <x:v>300</x:v>
      </x:c>
      <x:c r="C16" s="2" t="str">
        <x:v>SF</x:v>
      </x:c>
      <x:c r="D16" s="2" t="str">
        <x:v>Q-104</x:v>
      </x:c>
    </x:row>
    <x:row r="17" ht="27" customHeight="1">
      <x:c r="A17" s="2" t="str">
        <x:v>Roof curb deduction</x:v>
      </x:c>
      <x:c r="B17" s="2" t="n">
        <x:v>180</x:v>
      </x:c>
      <x:c r="C17" s="2" t="str">
        <x:v>SF</x:v>
      </x:c>
      <x:c r="D17" s="2" t="str">
        <x:v>ADD-01.3</x:v>
      </x:c>
    </x:row>
    <x:row r="18" ht="27" customHeight="1">
      <x:c r="A18" s="2" t="str">
        <x:v>Exterior wall stud spacing</x:v>
      </x:c>
      <x:c r="B18" s="2" t="n">
        <x:v>16</x:v>
      </x:c>
      <x:c r="C18" s="2" t="str">
        <x:v>IN</x:v>
      </x:c>
      <x:c r="D18" s="2" t="str">
        <x:v>Review assumption; issued structural schedule governs</x:v>
      </x:c>
    </x:row>
    <x:row r="19" ht="27" customHeight="1">
      <x:c r="A19" s="2" t="str">
        <x:v>Gross floor area</x:v>
      </x:c>
      <x:c r="B19" s="2" t="n">
        <x:v>18000</x:v>
      </x:c>
      <x:c r="C19" s="2" t="str">
        <x:v>SF</x:v>
      </x:c>
      <x:c r="D19" s="2" t="str">
        <x:v>120 x 75 x 2</x:v>
      </x:c>
    </x:row>
    <x:row r="20" ht="27" customHeight="1">
      <x:c r="A20" s="2" t="str">
        <x:v>Model boundary</x:v>
      </x:c>
      <x:c r="B20" s="2" t="str">
        <x:v>Rough wood framing</x:v>
      </x:c>
      <x:c r="C20" s="2" t="str"/>
      <x:c r="D20" s="2" t="str">
        <x:v>Not a structural design or construction release</x:v>
      </x:c>
    </x:row>
    <x:row r="21" ht="27" customHeight="1">
      <x:c r="A21" s="2"/>
      <x:c r="B21" s="2"/>
      <x:c r="C21" s="2"/>
      <x:c r="D21" s="2"/>
    </x:row>
    <x:row r="22" ht="27" customHeight="1">
      <x:c r="A22" s="2"/>
      <x:c r="B22" s="2"/>
      <x:c r="C22" s="2"/>
      <x:c r="D22" s="2" t="str">
        <x:v>SP-01: wall 15/32 plywood Exposure 1; floor 23/32 T&amp;G; roof 19/32 OSB.</x:v>
      </x:c>
    </x:row>
    <x:row r="23" ht="27" customHeight="1">
      <x:c r="A23" s="2" t="str">
        <x:v>Rates and quantities are package review inputs. No client award, supplier commitment or site jurisdiction is represented.</x:v>
      </x:c>
      <x:c r="B23" s="2"/>
      <x:c r="C23" s="2"/>
      <x:c r="D23" s="2"/>
    </x:row>
    <x:row r="24" ht="27" customHeight="1">
      <x:c r="A24" s="2"/>
      <x:c r="B24" s="2"/>
      <x:c r="C24" s="2"/>
      <x:c r="D24" s="2"/>
    </x:row>
    <x:row r="25" ht="27" customHeight="1">
      <x:c r="A25" s="2"/>
      <x:c r="B25" s="2"/>
      <x:c r="C25" s="2"/>
      <x:c r="D25" s="2"/>
    </x:row>
    <x:row r="26" ht="27" customHeight="1">
      <x:c r="A26" s="2"/>
      <x:c r="B26" s="2"/>
      <x:c r="C26" s="2"/>
      <x:c r="D26" s="2"/>
    </x:row>
  </x:sheetData>
  <x:pageMargins left="0.7" right="0.7" top="0.75" bottom="0.75" header="0.3" footer="0.3"/>
</x:worksheet>
</file>